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Звіт про виконання показ фінпл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E96" i="1"/>
  <c r="C96"/>
  <c r="E95"/>
  <c r="C95"/>
  <c r="E94"/>
  <c r="C94"/>
  <c r="G92"/>
  <c r="F92"/>
  <c r="F96" s="1"/>
  <c r="D92"/>
  <c r="D96" s="1"/>
  <c r="G91"/>
  <c r="F91"/>
  <c r="F95" s="1"/>
  <c r="D91"/>
  <c r="D95" s="1"/>
  <c r="G90"/>
  <c r="F90"/>
  <c r="F94" s="1"/>
  <c r="D90"/>
  <c r="D94" s="1"/>
  <c r="F89"/>
  <c r="F93" s="1"/>
  <c r="E89"/>
  <c r="E93" s="1"/>
  <c r="C89"/>
  <c r="C93" s="1"/>
  <c r="H88"/>
  <c r="G88"/>
  <c r="F88"/>
  <c r="D88"/>
  <c r="H87"/>
  <c r="G87"/>
  <c r="F87"/>
  <c r="D87"/>
  <c r="H86"/>
  <c r="G86"/>
  <c r="F86"/>
  <c r="D86"/>
  <c r="H84"/>
  <c r="G84"/>
  <c r="D84"/>
  <c r="H83"/>
  <c r="G83"/>
  <c r="H82"/>
  <c r="G82"/>
  <c r="F81"/>
  <c r="H81" s="1"/>
  <c r="E81"/>
  <c r="D81"/>
  <c r="C81"/>
  <c r="H77"/>
  <c r="G77"/>
  <c r="F76"/>
  <c r="H76" s="1"/>
  <c r="E76"/>
  <c r="C76"/>
  <c r="F75"/>
  <c r="G75" s="1"/>
  <c r="E75"/>
  <c r="C75"/>
  <c r="H74"/>
  <c r="G74"/>
  <c r="F73"/>
  <c r="G73" s="1"/>
  <c r="F72"/>
  <c r="E72"/>
  <c r="G72" s="1"/>
  <c r="C72"/>
  <c r="H71"/>
  <c r="G71"/>
  <c r="E70"/>
  <c r="C70"/>
  <c r="H67"/>
  <c r="G67"/>
  <c r="D67"/>
  <c r="G65"/>
  <c r="G63"/>
  <c r="G62"/>
  <c r="G61"/>
  <c r="G60"/>
  <c r="D60"/>
  <c r="H59"/>
  <c r="G59"/>
  <c r="D59"/>
  <c r="G58"/>
  <c r="F57"/>
  <c r="G57" s="1"/>
  <c r="E57"/>
  <c r="D57"/>
  <c r="C57"/>
  <c r="G56"/>
  <c r="G55"/>
  <c r="F55"/>
  <c r="H55" s="1"/>
  <c r="G54"/>
  <c r="H53"/>
  <c r="G53"/>
  <c r="D53"/>
  <c r="F52"/>
  <c r="H52" s="1"/>
  <c r="E52"/>
  <c r="D52"/>
  <c r="C52"/>
  <c r="G38"/>
  <c r="G37"/>
  <c r="G35"/>
  <c r="F34"/>
  <c r="H34" s="1"/>
  <c r="E34"/>
  <c r="G34" s="1"/>
  <c r="C34"/>
  <c r="G33"/>
  <c r="F32"/>
  <c r="E32"/>
  <c r="G32" s="1"/>
  <c r="D32"/>
  <c r="C32"/>
  <c r="F30"/>
  <c r="E30"/>
  <c r="G30" s="1"/>
  <c r="D30"/>
  <c r="C30"/>
  <c r="F29"/>
  <c r="D29" s="1"/>
  <c r="E29"/>
  <c r="C29"/>
  <c r="F28"/>
  <c r="G28" s="1"/>
  <c r="E28"/>
  <c r="C28"/>
  <c r="F27"/>
  <c r="H27" s="1"/>
  <c r="E27"/>
  <c r="C27"/>
  <c r="F26"/>
  <c r="D26" s="1"/>
  <c r="E26"/>
  <c r="G26" s="1"/>
  <c r="C26"/>
  <c r="C25"/>
  <c r="F24"/>
  <c r="H24" s="1"/>
  <c r="E24"/>
  <c r="E22" s="1"/>
  <c r="C24"/>
  <c r="C22" s="1"/>
  <c r="G23"/>
  <c r="F22"/>
  <c r="H22" s="1"/>
  <c r="F21"/>
  <c r="G21" s="1"/>
  <c r="E21"/>
  <c r="C21"/>
  <c r="G20"/>
  <c r="F19"/>
  <c r="H19" s="1"/>
  <c r="E19"/>
  <c r="C19"/>
  <c r="G18"/>
  <c r="F18"/>
  <c r="D18" s="1"/>
  <c r="E18"/>
  <c r="C18"/>
  <c r="F17"/>
  <c r="H17" s="1"/>
  <c r="E17"/>
  <c r="G17" s="1"/>
  <c r="C17"/>
  <c r="E16"/>
  <c r="C16"/>
  <c r="F14"/>
  <c r="H14" s="1"/>
  <c r="E14"/>
  <c r="G14" s="1"/>
  <c r="C14"/>
  <c r="C49" s="1"/>
  <c r="F13"/>
  <c r="F48" s="1"/>
  <c r="E13"/>
  <c r="G13" s="1"/>
  <c r="C13"/>
  <c r="C48" s="1"/>
  <c r="F12"/>
  <c r="H12" s="1"/>
  <c r="E12"/>
  <c r="G12" s="1"/>
  <c r="C12"/>
  <c r="C47" s="1"/>
  <c r="C66" s="1"/>
  <c r="C64" s="1"/>
  <c r="C68" s="1"/>
  <c r="F11"/>
  <c r="F46" s="1"/>
  <c r="E11"/>
  <c r="G11" s="1"/>
  <c r="C11"/>
  <c r="C46" s="1"/>
  <c r="C85" s="1"/>
  <c r="F10"/>
  <c r="H10" s="1"/>
  <c r="E10"/>
  <c r="G10" s="1"/>
  <c r="C10"/>
  <c r="C9" s="1"/>
  <c r="C43" s="1"/>
  <c r="F8"/>
  <c r="G8" s="1"/>
  <c r="E8"/>
  <c r="C8"/>
  <c r="C15" l="1"/>
  <c r="C31" s="1"/>
  <c r="C36" s="1"/>
  <c r="C39" s="1"/>
  <c r="H18"/>
  <c r="G19"/>
  <c r="E25"/>
  <c r="D28"/>
  <c r="D75"/>
  <c r="H72"/>
  <c r="H75"/>
  <c r="G93"/>
  <c r="H93"/>
  <c r="G96"/>
  <c r="H96"/>
  <c r="H48"/>
  <c r="G94"/>
  <c r="H94"/>
  <c r="F85"/>
  <c r="G95"/>
  <c r="H95"/>
  <c r="E9"/>
  <c r="E43" s="1"/>
  <c r="D11"/>
  <c r="H11"/>
  <c r="D13"/>
  <c r="D48" s="1"/>
  <c r="H13"/>
  <c r="F16"/>
  <c r="D17"/>
  <c r="D19"/>
  <c r="G22"/>
  <c r="D24"/>
  <c r="D22" s="1"/>
  <c r="F25"/>
  <c r="G27"/>
  <c r="G29"/>
  <c r="D34"/>
  <c r="C42"/>
  <c r="C40" s="1"/>
  <c r="C45"/>
  <c r="C50" s="1"/>
  <c r="E46"/>
  <c r="E85" s="1"/>
  <c r="E48"/>
  <c r="G48" s="1"/>
  <c r="G52"/>
  <c r="D72"/>
  <c r="G76"/>
  <c r="G81"/>
  <c r="D89"/>
  <c r="D93" s="1"/>
  <c r="H89"/>
  <c r="H90"/>
  <c r="H91"/>
  <c r="H92"/>
  <c r="D21"/>
  <c r="H21"/>
  <c r="G24"/>
  <c r="H28"/>
  <c r="F42"/>
  <c r="F45"/>
  <c r="F47"/>
  <c r="F49"/>
  <c r="H57"/>
  <c r="H73"/>
  <c r="G89"/>
  <c r="D8"/>
  <c r="H8"/>
  <c r="F9"/>
  <c r="D10"/>
  <c r="D12"/>
  <c r="D47" s="1"/>
  <c r="D66" s="1"/>
  <c r="D64" s="1"/>
  <c r="D68" s="1"/>
  <c r="D14"/>
  <c r="D49" s="1"/>
  <c r="H30"/>
  <c r="E42"/>
  <c r="E40" s="1"/>
  <c r="G40" s="1"/>
  <c r="E45"/>
  <c r="E47"/>
  <c r="E66" s="1"/>
  <c r="E64" s="1"/>
  <c r="E68" s="1"/>
  <c r="E49"/>
  <c r="F70"/>
  <c r="D27"/>
  <c r="D25" s="1"/>
  <c r="D76"/>
  <c r="G70" l="1"/>
  <c r="H70"/>
  <c r="D45"/>
  <c r="D9"/>
  <c r="H47"/>
  <c r="F66"/>
  <c r="G47"/>
  <c r="G25"/>
  <c r="H25"/>
  <c r="G85"/>
  <c r="H85"/>
  <c r="D42"/>
  <c r="H49"/>
  <c r="G49"/>
  <c r="D16"/>
  <c r="E15"/>
  <c r="E31" s="1"/>
  <c r="E36" s="1"/>
  <c r="E39" s="1"/>
  <c r="E50"/>
  <c r="H42"/>
  <c r="G42"/>
  <c r="F43"/>
  <c r="G9"/>
  <c r="H9"/>
  <c r="F50"/>
  <c r="H45"/>
  <c r="G45"/>
  <c r="G16"/>
  <c r="H16"/>
  <c r="D70"/>
  <c r="G46"/>
  <c r="D46"/>
  <c r="D85" s="1"/>
  <c r="F15"/>
  <c r="H46"/>
  <c r="G50" l="1"/>
  <c r="H50"/>
  <c r="G43"/>
  <c r="F41"/>
  <c r="G41" s="1"/>
  <c r="H43"/>
  <c r="D43"/>
  <c r="D41" s="1"/>
  <c r="D15"/>
  <c r="D31" s="1"/>
  <c r="D36" s="1"/>
  <c r="D39" s="1"/>
  <c r="F31"/>
  <c r="G15"/>
  <c r="H15"/>
  <c r="H66"/>
  <c r="G66"/>
  <c r="F64"/>
  <c r="D50"/>
  <c r="G64" l="1"/>
  <c r="H64"/>
  <c r="F68"/>
  <c r="F36"/>
  <c r="G31"/>
  <c r="H31"/>
  <c r="G36" l="1"/>
  <c r="F39"/>
  <c r="G39" s="1"/>
  <c r="G68"/>
  <c r="H68"/>
</calcChain>
</file>

<file path=xl/sharedStrings.xml><?xml version="1.0" encoding="utf-8"?>
<sst xmlns="http://schemas.openxmlformats.org/spreadsheetml/2006/main" count="125" uniqueCount="93">
  <si>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І півріччя 2025 року   </t>
  </si>
  <si>
    <t>Основні фінансові показники</t>
  </si>
  <si>
    <t>(тис. грн)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</si>
  <si>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</si>
  <si>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</si>
  <si>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</si>
  <si>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І півріччя  2025 року</t>
  </si>
  <si>
    <t>І  півріччя 2024 року</t>
  </si>
  <si>
    <t>І півріччя 2025 року</t>
  </si>
  <si>
    <t>план</t>
  </si>
  <si>
    <t>факт</t>
  </si>
  <si>
    <t>відхилення, +/-</t>
  </si>
  <si>
    <t>виконання, 
%</t>
  </si>
  <si>
    <t>Розділ І. Формування фінансових результатів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</si>
  <si>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</si>
  <si>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</si>
  <si>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</si>
  <si>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Витрати на оплату праці</t>
  </si>
  <si>
    <t>Відрахування на соціальні заходи</t>
  </si>
  <si>
    <t>Амортизація</t>
  </si>
  <si>
    <t>Інші витрати (розшифрувати)</t>
  </si>
  <si>
    <t>Валовий прибуток/збиток</t>
  </si>
  <si>
    <t>Адміністративні витрати, усього, у тому числі:</t>
  </si>
  <si>
    <t>Інші адміністративні витрати (розшифрувати)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</si>
  <si>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</si>
  <si>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</si>
  <si>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</si>
  <si>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</si>
  <si>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Інші операційні витрати (розшифрувати)</t>
  </si>
  <si>
    <t>Фінансовий результат від операційної діяльності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</si>
  <si>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</si>
  <si>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</si>
  <si>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t>(    )</t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</si>
  <si>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</si>
  <si>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</si>
  <si>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Фінансовий результат до оподаткування</t>
  </si>
  <si>
    <t>Витрати з податку на прибуток</t>
  </si>
  <si>
    <t>Дохід з податку на прибуток</t>
  </si>
  <si>
    <t>Чистий фінансовий результат</t>
  </si>
  <si>
    <t xml:space="preserve">Прибуток </t>
  </si>
  <si>
    <t>Збиток</t>
  </si>
  <si>
    <t>Усього доходів</t>
  </si>
  <si>
    <t>Усього видатків</t>
  </si>
  <si>
    <t>Елементи операційних витрат:</t>
  </si>
  <si>
    <t>Матеріальні витрати</t>
  </si>
  <si>
    <t>Інші операційні витрати</t>
  </si>
  <si>
    <t>Усього</t>
  </si>
  <si>
    <t>Розділ IІ. Розрахунки з бюджетом</t>
  </si>
  <si>
    <t xml:space="preserve">Нараховані до сплати податки та збори до Державного бюджету України (податкові платежі)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</si>
  <si>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</si>
  <si>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</si>
  <si>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військовий збір</t>
  </si>
  <si>
    <t>інші податки та збори (розшифрувати)</t>
  </si>
  <si>
    <t>Нараховані до сплати податки та збори до місцевих бюджетів (податкові платежі)</t>
  </si>
  <si>
    <t>податок на прибуток підприємств</t>
  </si>
  <si>
    <t>податок на доходи фізичних осіб</t>
  </si>
  <si>
    <t>земельний податок</t>
  </si>
  <si>
    <t>орендна плата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</si>
  <si>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</si>
  <si>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Нараховані до сплати інші податки, збори та платежі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</si>
  <si>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</si>
  <si>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</si>
  <si>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(профспілкові внески)</t>
  </si>
  <si>
    <t>Усього нараховано виплат</t>
  </si>
  <si>
    <t>Розділ IV. Капітальні інвестиції</t>
  </si>
  <si>
    <t>Капітальні інвестиції</t>
  </si>
  <si>
    <t>капітальне будівництво (розшифрувати)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</si>
  <si>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</si>
  <si>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інших необоротних матеріальних активів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</si>
  <si>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</si>
  <si>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</si>
  <si>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</si>
  <si>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Розділ VI. Дані про персонал та витрати на оплату праці</t>
  </si>
  <si>
    <t>План                      І півріччя  2025 року</t>
  </si>
  <si>
    <t>Факт                             І  півріччя 2025 року</t>
  </si>
  <si>
    <t>І  півріччя  2025 року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</si>
  <si>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</si>
  <si>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8000</t>
  </si>
  <si>
    <t>директор</t>
  </si>
  <si>
    <t>8001</t>
  </si>
  <si>
    <t>адміністративно-управлінський персонал</t>
  </si>
  <si>
    <t>8002</t>
  </si>
  <si>
    <t>працівники</t>
  </si>
  <si>
    <t>8003</t>
  </si>
  <si>
    <t>Фонд оплату праці</t>
  </si>
  <si>
    <t>8010</t>
  </si>
  <si>
    <t>Середньомісячні витрати на оплату праці одного працівника (грн), усього, у тому числі:</t>
  </si>
  <si>
    <t>8030</t>
  </si>
  <si>
    <t>Директор КНП "ВМКЛШМД"</t>
  </si>
  <si>
    <t>Олександр ФОМІН</t>
  </si>
  <si>
    <t>(посада)</t>
  </si>
  <si>
    <t>(підпис)</t>
  </si>
  <si>
    <t xml:space="preserve">(ініціали, прізвище)    </t>
  </si>
</sst>
</file>

<file path=xl/styles.xml><?xml version="1.0" encoding="utf-8"?>
<styleSheet xmlns="http://schemas.openxmlformats.org/spreadsheetml/2006/main">
  <numFmts count="18">
    <numFmt numFmtId="164" formatCode="_(* #,##0.0_);_(* \(#,##0.0\);_(* &quot;-&quot;_);_(@_)"/>
    <numFmt numFmtId="165" formatCode="_-* #,##0.0\ _₴_-;\-* #,##0.0\ _₴_-;_-* &quot;-&quot;?\ _₴_-;_-@_-"/>
    <numFmt numFmtId="166" formatCode="_-* #,##0.0_₴_-;\-* #,##0.0_₴_-;_-* &quot;-&quot;?_₴_-;_-@_-"/>
    <numFmt numFmtId="167" formatCode="_(* #,##0.0_);_(* \(#,##0.0\);_(* &quot;-&quot;??_);_(@_)"/>
    <numFmt numFmtId="168" formatCode="0.0"/>
    <numFmt numFmtId="169" formatCode="0.0;\(0.0\);\ ;\-"/>
    <numFmt numFmtId="170" formatCode="_(* #,##0_);_(* \(#,##0\);_(* &quot;-&quot;??_);_(@_)"/>
    <numFmt numFmtId="171" formatCode="#,##0.0"/>
    <numFmt numFmtId="172" formatCode="_-* #,##0.00\ _г_р_н_._-;\-* #,##0.00\ _г_р_н_._-;_-* &quot;-&quot;??\ _г_р_н_._-;_-@_-"/>
    <numFmt numFmtId="173" formatCode="###\ ##0.000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_-* #,##0.00_₴_-;\-* #,##0.00_₴_-;_-* &quot;-&quot;??_₴_-;_-@_-"/>
    <numFmt numFmtId="178" formatCode="#,##0.00&quot;р.&quot;;\-#,##0.00&quot;р.&quot;"/>
    <numFmt numFmtId="179" formatCode="#,##0.0_ ;[Red]\-#,##0.0\ "/>
    <numFmt numFmtId="180" formatCode="_-* #,##0.00_р_._-;\-* #,##0.00_р_._-;_-* &quot;-&quot;??_р_._-;_-@_-"/>
    <numFmt numFmtId="181" formatCode="#,##0&quot;р.&quot;;[Red]\-#,##0&quot;р.&quot;"/>
  </numFmts>
  <fonts count="8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sz val="14"/>
      <color theme="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Petersburg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3">
    <xf numFmtId="0" fontId="0" fillId="0" borderId="0"/>
    <xf numFmtId="0" fontId="10" fillId="5" borderId="0" applyNumberFormat="0" applyFill="0" applyAlignment="0">
      <alignment horizontal="center"/>
      <protection locked="0"/>
    </xf>
    <xf numFmtId="176" fontId="20" fillId="6" borderId="2" applyFill="0" applyBorder="0">
      <alignment horizontal="center" vertical="center" wrapText="1"/>
      <protection locked="0"/>
    </xf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6" borderId="0" applyNumberFormat="0" applyBorder="0" applyAlignment="0" applyProtection="0"/>
    <xf numFmtId="0" fontId="27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31" fillId="8" borderId="0" applyNumberFormat="0" applyBorder="0" applyAlignment="0" applyProtection="0"/>
    <xf numFmtId="0" fontId="32" fillId="25" borderId="11" applyNumberFormat="0" applyAlignment="0" applyProtection="0"/>
    <xf numFmtId="0" fontId="33" fillId="26" borderId="12" applyNumberFormat="0" applyAlignment="0" applyProtection="0"/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49" fontId="34" fillId="0" borderId="1">
      <alignment horizontal="center" vertical="center"/>
      <protection locked="0"/>
    </xf>
    <xf numFmtId="172" fontId="10" fillId="0" borderId="0" applyFont="0" applyFill="0" applyBorder="0" applyAlignment="0" applyProtection="0"/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49" fontId="10" fillId="0" borderId="1">
      <alignment horizontal="left" vertical="center"/>
      <protection locked="0"/>
    </xf>
    <xf numFmtId="0" fontId="35" fillId="0" borderId="0" applyNumberFormat="0" applyFill="0" applyBorder="0" applyAlignment="0" applyProtection="0"/>
    <xf numFmtId="173" fontId="36" fillId="0" borderId="0" applyAlignment="0">
      <alignment wrapText="1"/>
    </xf>
    <xf numFmtId="0" fontId="37" fillId="9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12" borderId="1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43" fillId="6" borderId="16">
      <alignment horizontal="left" vertical="center"/>
      <protection locked="0"/>
    </xf>
    <xf numFmtId="49" fontId="43" fillId="6" borderId="16">
      <alignment horizontal="left" vertical="center"/>
    </xf>
    <xf numFmtId="4" fontId="43" fillId="6" borderId="16">
      <alignment horizontal="right" vertical="center"/>
      <protection locked="0"/>
    </xf>
    <xf numFmtId="4" fontId="43" fillId="6" borderId="16">
      <alignment horizontal="right" vertical="center"/>
    </xf>
    <xf numFmtId="4" fontId="44" fillId="6" borderId="16">
      <alignment horizontal="right" vertical="center"/>
      <protection locked="0"/>
    </xf>
    <xf numFmtId="49" fontId="45" fillId="6" borderId="1">
      <alignment horizontal="left" vertical="center"/>
      <protection locked="0"/>
    </xf>
    <xf numFmtId="49" fontId="45" fillId="6" borderId="1">
      <alignment horizontal="left" vertical="center"/>
    </xf>
    <xf numFmtId="49" fontId="46" fillId="6" borderId="1">
      <alignment horizontal="left" vertical="center"/>
      <protection locked="0"/>
    </xf>
    <xf numFmtId="49" fontId="46" fillId="6" borderId="1">
      <alignment horizontal="left" vertical="center"/>
    </xf>
    <xf numFmtId="4" fontId="45" fillId="6" borderId="1">
      <alignment horizontal="right" vertical="center"/>
      <protection locked="0"/>
    </xf>
    <xf numFmtId="4" fontId="45" fillId="6" borderId="1">
      <alignment horizontal="right" vertical="center"/>
    </xf>
    <xf numFmtId="4" fontId="47" fillId="6" borderId="1">
      <alignment horizontal="right" vertical="center"/>
      <protection locked="0"/>
    </xf>
    <xf numFmtId="49" fontId="34" fillId="6" borderId="1">
      <alignment horizontal="left" vertical="center"/>
      <protection locked="0"/>
    </xf>
    <xf numFmtId="49" fontId="34" fillId="6" borderId="1">
      <alignment horizontal="left" vertical="center"/>
      <protection locked="0"/>
    </xf>
    <xf numFmtId="49" fontId="34" fillId="6" borderId="1">
      <alignment horizontal="left" vertical="center"/>
    </xf>
    <xf numFmtId="49" fontId="34" fillId="6" borderId="1">
      <alignment horizontal="left" vertical="center"/>
    </xf>
    <xf numFmtId="49" fontId="44" fillId="6" borderId="1">
      <alignment horizontal="left" vertical="center"/>
      <protection locked="0"/>
    </xf>
    <xf numFmtId="49" fontId="44" fillId="6" borderId="1">
      <alignment horizontal="left" vertical="center"/>
    </xf>
    <xf numFmtId="4" fontId="34" fillId="6" borderId="1">
      <alignment horizontal="right" vertical="center"/>
      <protection locked="0"/>
    </xf>
    <xf numFmtId="4" fontId="34" fillId="6" borderId="1">
      <alignment horizontal="right" vertical="center"/>
      <protection locked="0"/>
    </xf>
    <xf numFmtId="4" fontId="34" fillId="6" borderId="1">
      <alignment horizontal="right" vertical="center"/>
    </xf>
    <xf numFmtId="4" fontId="34" fillId="6" borderId="1">
      <alignment horizontal="right" vertical="center"/>
    </xf>
    <xf numFmtId="4" fontId="44" fillId="6" borderId="1">
      <alignment horizontal="right" vertical="center"/>
      <protection locked="0"/>
    </xf>
    <xf numFmtId="49" fontId="48" fillId="6" borderId="1">
      <alignment horizontal="left" vertical="center"/>
      <protection locked="0"/>
    </xf>
    <xf numFmtId="49" fontId="48" fillId="6" borderId="1">
      <alignment horizontal="left" vertical="center"/>
    </xf>
    <xf numFmtId="49" fontId="49" fillId="6" borderId="1">
      <alignment horizontal="left" vertical="center"/>
      <protection locked="0"/>
    </xf>
    <xf numFmtId="49" fontId="49" fillId="6" borderId="1">
      <alignment horizontal="left" vertical="center"/>
    </xf>
    <xf numFmtId="4" fontId="48" fillId="6" borderId="1">
      <alignment horizontal="right" vertical="center"/>
      <protection locked="0"/>
    </xf>
    <xf numFmtId="4" fontId="48" fillId="6" borderId="1">
      <alignment horizontal="right" vertical="center"/>
    </xf>
    <xf numFmtId="4" fontId="50" fillId="6" borderId="1">
      <alignment horizontal="right" vertical="center"/>
      <protection locked="0"/>
    </xf>
    <xf numFmtId="49" fontId="51" fillId="0" borderId="1">
      <alignment horizontal="left" vertical="center"/>
      <protection locked="0"/>
    </xf>
    <xf numFmtId="49" fontId="51" fillId="0" borderId="1">
      <alignment horizontal="left" vertical="center"/>
    </xf>
    <xf numFmtId="49" fontId="52" fillId="0" borderId="1">
      <alignment horizontal="left" vertical="center"/>
      <protection locked="0"/>
    </xf>
    <xf numFmtId="49" fontId="52" fillId="0" borderId="1">
      <alignment horizontal="left" vertical="center"/>
    </xf>
    <xf numFmtId="4" fontId="51" fillId="0" borderId="1">
      <alignment horizontal="right" vertical="center"/>
      <protection locked="0"/>
    </xf>
    <xf numFmtId="4" fontId="51" fillId="0" borderId="1">
      <alignment horizontal="right" vertical="center"/>
    </xf>
    <xf numFmtId="4" fontId="52" fillId="0" borderId="1">
      <alignment horizontal="right" vertical="center"/>
      <protection locked="0"/>
    </xf>
    <xf numFmtId="49" fontId="53" fillId="0" borderId="1">
      <alignment horizontal="left" vertical="center"/>
      <protection locked="0"/>
    </xf>
    <xf numFmtId="49" fontId="53" fillId="0" borderId="1">
      <alignment horizontal="left" vertical="center"/>
    </xf>
    <xf numFmtId="49" fontId="54" fillId="0" borderId="1">
      <alignment horizontal="left" vertical="center"/>
      <protection locked="0"/>
    </xf>
    <xf numFmtId="49" fontId="54" fillId="0" borderId="1">
      <alignment horizontal="left" vertical="center"/>
    </xf>
    <xf numFmtId="4" fontId="53" fillId="0" borderId="1">
      <alignment horizontal="right" vertical="center"/>
      <protection locked="0"/>
    </xf>
    <xf numFmtId="4" fontId="53" fillId="0" borderId="1">
      <alignment horizontal="right" vertical="center"/>
    </xf>
    <xf numFmtId="49" fontId="51" fillId="0" borderId="1">
      <alignment horizontal="left" vertical="center"/>
      <protection locked="0"/>
    </xf>
    <xf numFmtId="49" fontId="52" fillId="0" borderId="1">
      <alignment horizontal="left" vertical="center"/>
      <protection locked="0"/>
    </xf>
    <xf numFmtId="4" fontId="51" fillId="0" borderId="1">
      <alignment horizontal="right" vertical="center"/>
      <protection locked="0"/>
    </xf>
    <xf numFmtId="0" fontId="55" fillId="0" borderId="17" applyNumberFormat="0" applyFill="0" applyAlignment="0" applyProtection="0"/>
    <xf numFmtId="0" fontId="56" fillId="27" borderId="0" applyNumberFormat="0" applyBorder="0" applyAlignment="0" applyProtection="0"/>
    <xf numFmtId="0" fontId="10" fillId="0" borderId="0"/>
    <xf numFmtId="0" fontId="10" fillId="0" borderId="0"/>
    <xf numFmtId="0" fontId="2" fillId="28" borderId="18" applyNumberFormat="0" applyFont="0" applyAlignment="0" applyProtection="0"/>
    <xf numFmtId="4" fontId="57" fillId="29" borderId="1">
      <alignment horizontal="right" vertical="center"/>
      <protection locked="0"/>
    </xf>
    <xf numFmtId="4" fontId="57" fillId="30" borderId="1">
      <alignment horizontal="right" vertical="center"/>
      <protection locked="0"/>
    </xf>
    <xf numFmtId="4" fontId="57" fillId="31" borderId="1">
      <alignment horizontal="right" vertical="center"/>
      <protection locked="0"/>
    </xf>
    <xf numFmtId="0" fontId="58" fillId="25" borderId="19" applyNumberFormat="0" applyAlignment="0" applyProtection="0"/>
    <xf numFmtId="49" fontId="34" fillId="0" borderId="1">
      <alignment horizontal="left" vertical="center" wrapText="1"/>
      <protection locked="0"/>
    </xf>
    <xf numFmtId="49" fontId="34" fillId="0" borderId="1">
      <alignment horizontal="left" vertical="center" wrapText="1"/>
      <protection locked="0"/>
    </xf>
    <xf numFmtId="0" fontId="59" fillId="0" borderId="0" applyNumberFormat="0" applyFill="0" applyBorder="0" applyAlignment="0" applyProtection="0"/>
    <xf numFmtId="0" fontId="60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62" fillId="12" borderId="11" applyNumberFormat="0" applyAlignment="0" applyProtection="0"/>
    <xf numFmtId="0" fontId="42" fillId="12" borderId="11" applyNumberFormat="0" applyAlignment="0" applyProtection="0"/>
    <xf numFmtId="0" fontId="63" fillId="25" borderId="19" applyNumberFormat="0" applyAlignment="0" applyProtection="0"/>
    <xf numFmtId="0" fontId="58" fillId="25" borderId="19" applyNumberFormat="0" applyAlignment="0" applyProtection="0"/>
    <xf numFmtId="0" fontId="64" fillId="25" borderId="11" applyNumberFormat="0" applyAlignment="0" applyProtection="0"/>
    <xf numFmtId="0" fontId="32" fillId="25" borderId="11" applyNumberFormat="0" applyAlignment="0" applyProtection="0"/>
    <xf numFmtId="174" fontId="10" fillId="0" borderId="0" applyFont="0" applyFill="0" applyBorder="0" applyAlignment="0" applyProtection="0"/>
    <xf numFmtId="0" fontId="65" fillId="0" borderId="13" applyNumberFormat="0" applyFill="0" applyAlignment="0" applyProtection="0"/>
    <xf numFmtId="0" fontId="38" fillId="0" borderId="13" applyNumberFormat="0" applyFill="0" applyAlignment="0" applyProtection="0"/>
    <xf numFmtId="0" fontId="66" fillId="0" borderId="14" applyNumberFormat="0" applyFill="0" applyAlignment="0" applyProtection="0"/>
    <xf numFmtId="0" fontId="39" fillId="0" borderId="14" applyNumberFormat="0" applyFill="0" applyAlignment="0" applyProtection="0"/>
    <xf numFmtId="0" fontId="67" fillId="0" borderId="15" applyNumberFormat="0" applyFill="0" applyAlignment="0" applyProtection="0"/>
    <xf numFmtId="0" fontId="40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8" fillId="0" borderId="20" applyNumberFormat="0" applyFill="0" applyAlignment="0" applyProtection="0"/>
    <xf numFmtId="0" fontId="60" fillId="0" borderId="20" applyNumberFormat="0" applyFill="0" applyAlignment="0" applyProtection="0"/>
    <xf numFmtId="0" fontId="69" fillId="26" borderId="12" applyNumberFormat="0" applyAlignment="0" applyProtection="0"/>
    <xf numFmtId="0" fontId="33" fillId="26" borderId="12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70" fillId="27" borderId="0" applyNumberFormat="0" applyBorder="0" applyAlignment="0" applyProtection="0"/>
    <xf numFmtId="0" fontId="56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3" fillId="8" borderId="0" applyNumberFormat="0" applyBorder="0" applyAlignment="0" applyProtection="0"/>
    <xf numFmtId="0" fontId="31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5" fillId="28" borderId="18" applyNumberFormat="0" applyFont="0" applyAlignment="0" applyProtection="0"/>
    <xf numFmtId="0" fontId="10" fillId="28" borderId="1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6" fillId="0" borderId="17" applyNumberFormat="0" applyFill="0" applyAlignment="0" applyProtection="0"/>
    <xf numFmtId="0" fontId="55" fillId="0" borderId="17" applyNumberFormat="0" applyFill="0" applyAlignment="0" applyProtection="0"/>
    <xf numFmtId="0" fontId="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5" fontId="79" fillId="0" borderId="0" applyFont="0" applyFill="0" applyBorder="0" applyAlignment="0" applyProtection="0"/>
    <xf numFmtId="176" fontId="7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8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80" fillId="9" borderId="0" applyNumberFormat="0" applyBorder="0" applyAlignment="0" applyProtection="0"/>
    <xf numFmtId="0" fontId="37" fillId="9" borderId="0" applyNumberFormat="0" applyBorder="0" applyAlignment="0" applyProtection="0"/>
    <xf numFmtId="173" fontId="81" fillId="0" borderId="0">
      <alignment wrapText="1"/>
    </xf>
    <xf numFmtId="173" fontId="36" fillId="0" borderId="0">
      <alignment wrapText="1"/>
    </xf>
  </cellStyleXfs>
  <cellXfs count="120">
    <xf numFmtId="0" fontId="0" fillId="0" borderId="0" xfId="0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1" fillId="4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167" fontId="11" fillId="4" borderId="1" xfId="0" applyNumberFormat="1" applyFont="1" applyFill="1" applyBorder="1" applyAlignment="1">
      <alignment horizontal="right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8" fontId="14" fillId="2" borderId="0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169" fontId="11" fillId="2" borderId="1" xfId="2" applyNumberFormat="1" applyFont="1" applyFill="1" applyBorder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164" fontId="17" fillId="3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170" fontId="3" fillId="3" borderId="1" xfId="0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center" vertical="center" wrapText="1"/>
    </xf>
    <xf numFmtId="170" fontId="17" fillId="4" borderId="1" xfId="0" applyNumberFormat="1" applyFont="1" applyFill="1" applyBorder="1" applyAlignment="1">
      <alignment horizontal="center" vertical="center" wrapText="1"/>
    </xf>
    <xf numFmtId="170" fontId="23" fillId="2" borderId="1" xfId="0" applyNumberFormat="1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71" fontId="11" fillId="3" borderId="1" xfId="0" applyNumberFormat="1" applyFont="1" applyFill="1" applyBorder="1" applyAlignment="1">
      <alignment horizontal="right" vertical="center" wrapText="1"/>
    </xf>
    <xf numFmtId="171" fontId="11" fillId="2" borderId="1" xfId="0" applyNumberFormat="1" applyFont="1" applyFill="1" applyBorder="1" applyAlignment="1">
      <alignment horizontal="right" vertical="center" wrapText="1"/>
    </xf>
    <xf numFmtId="171" fontId="11" fillId="4" borderId="1" xfId="0" applyNumberFormat="1" applyFont="1" applyFill="1" applyBorder="1" applyAlignment="1">
      <alignment horizontal="right" vertical="center" wrapText="1"/>
    </xf>
    <xf numFmtId="171" fontId="8" fillId="3" borderId="1" xfId="0" applyNumberFormat="1" applyFont="1" applyFill="1" applyBorder="1" applyAlignment="1">
      <alignment horizontal="right" vertical="center" wrapText="1"/>
    </xf>
    <xf numFmtId="171" fontId="8" fillId="2" borderId="1" xfId="0" applyNumberFormat="1" applyFont="1" applyFill="1" applyBorder="1" applyAlignment="1">
      <alignment horizontal="right" vertical="center" wrapText="1"/>
    </xf>
    <xf numFmtId="171" fontId="8" fillId="4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Border="1" applyAlignment="1">
      <alignment horizontal="center" wrapText="1"/>
    </xf>
    <xf numFmtId="0" fontId="8" fillId="2" borderId="0" xfId="0" quotePrefix="1" applyFont="1" applyFill="1" applyBorder="1" applyAlignment="1">
      <alignment horizontal="center" vertical="center"/>
    </xf>
    <xf numFmtId="171" fontId="8" fillId="3" borderId="0" xfId="0" applyNumberFormat="1" applyFont="1" applyFill="1" applyBorder="1" applyAlignment="1">
      <alignment wrapText="1"/>
    </xf>
    <xf numFmtId="171" fontId="22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5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1" fontId="8" fillId="2" borderId="4" xfId="0" quotePrefix="1" applyNumberFormat="1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353">
    <cellStyle name="_Fakt_2" xfId="4"/>
    <cellStyle name="_rozhufrovka 2009" xfId="5"/>
    <cellStyle name="_АТиСТ 5а МТР липень 2008" xfId="6"/>
    <cellStyle name="_ПРГК сводний_" xfId="7"/>
    <cellStyle name="_УТГ" xfId="8"/>
    <cellStyle name="_Феодосия 5а МТР липень 2008" xfId="9"/>
    <cellStyle name="_ХТГ довідка." xfId="10"/>
    <cellStyle name="_Шебелинка 5а МТР липень 2008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Акцент1 2" xfId="18"/>
    <cellStyle name="20% - Акцент1 3" xfId="19"/>
    <cellStyle name="20% - Акцент2 2" xfId="20"/>
    <cellStyle name="20% - Акцент2 3" xfId="21"/>
    <cellStyle name="20% - Акцент3 2" xfId="22"/>
    <cellStyle name="20% - Акцент3 3" xfId="23"/>
    <cellStyle name="20% - Акцент4 2" xfId="24"/>
    <cellStyle name="20% - Акцент4 3" xfId="25"/>
    <cellStyle name="20% - Акцент5 2" xfId="26"/>
    <cellStyle name="20% - Акцент5 3" xfId="27"/>
    <cellStyle name="20% - Акцент6 2" xfId="28"/>
    <cellStyle name="20% - Акцент6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3" xfId="37"/>
    <cellStyle name="40% - Акцент2 2" xfId="38"/>
    <cellStyle name="40% - Акцент2 3" xfId="39"/>
    <cellStyle name="40% - Акцент3 2" xfId="40"/>
    <cellStyle name="40% - Акцент3 3" xfId="41"/>
    <cellStyle name="40% - Акцент4 2" xfId="42"/>
    <cellStyle name="40% - Акцент4 3" xfId="43"/>
    <cellStyle name="40% - Акцент5 2" xfId="44"/>
    <cellStyle name="40% - Акцент5 3" xfId="45"/>
    <cellStyle name="40% - Акцент6 2" xfId="46"/>
    <cellStyle name="40% - Акцент6 3" xfId="47"/>
    <cellStyle name="60% - Accent1" xfId="48"/>
    <cellStyle name="60% - Accent2" xfId="49"/>
    <cellStyle name="60% - Accent3" xfId="50"/>
    <cellStyle name="60% - Accent4" xfId="51"/>
    <cellStyle name="60% - Accent5" xfId="52"/>
    <cellStyle name="60% - Accent6" xfId="53"/>
    <cellStyle name="60% - Акцент1 2" xfId="54"/>
    <cellStyle name="60% - Акцент1 3" xfId="55"/>
    <cellStyle name="60% - Акцент2 2" xfId="56"/>
    <cellStyle name="60% - Акцент2 3" xfId="57"/>
    <cellStyle name="60% - Акцент3 2" xfId="58"/>
    <cellStyle name="60% - Акцент3 3" xfId="59"/>
    <cellStyle name="60% - Акцент4 2" xfId="60"/>
    <cellStyle name="60% - Акцент4 3" xfId="61"/>
    <cellStyle name="60% - Акцент5 2" xfId="62"/>
    <cellStyle name="60% - Акцент5 3" xfId="63"/>
    <cellStyle name="60% - Акцент6 2" xfId="64"/>
    <cellStyle name="60% - Акцент6 3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Bad" xfId="72"/>
    <cellStyle name="Calculation" xfId="73"/>
    <cellStyle name="Check Cell" xfId="74"/>
    <cellStyle name="Column-Header" xfId="75"/>
    <cellStyle name="Column-Header 2" xfId="76"/>
    <cellStyle name="Column-Header 3" xfId="77"/>
    <cellStyle name="Column-Header 4" xfId="78"/>
    <cellStyle name="Column-Header 5" xfId="79"/>
    <cellStyle name="Column-Header 6" xfId="80"/>
    <cellStyle name="Column-Header 7" xfId="81"/>
    <cellStyle name="Column-Header 7 2" xfId="82"/>
    <cellStyle name="Column-Header 8" xfId="83"/>
    <cellStyle name="Column-Header 8 2" xfId="84"/>
    <cellStyle name="Column-Header 9" xfId="85"/>
    <cellStyle name="Column-Header 9 2" xfId="86"/>
    <cellStyle name="Column-Header_Zvit rux-koshtiv 2010 Департамент " xfId="87"/>
    <cellStyle name="Comma_2005_03_15-Финансовый_БГ" xfId="88"/>
    <cellStyle name="Define-Column" xfId="89"/>
    <cellStyle name="Define-Column 10" xfId="90"/>
    <cellStyle name="Define-Column 2" xfId="91"/>
    <cellStyle name="Define-Column 3" xfId="92"/>
    <cellStyle name="Define-Column 4" xfId="93"/>
    <cellStyle name="Define-Column 5" xfId="94"/>
    <cellStyle name="Define-Column 6" xfId="95"/>
    <cellStyle name="Define-Column 7" xfId="96"/>
    <cellStyle name="Define-Column 7 2" xfId="97"/>
    <cellStyle name="Define-Column 7 3" xfId="98"/>
    <cellStyle name="Define-Column 8" xfId="99"/>
    <cellStyle name="Define-Column 8 2" xfId="100"/>
    <cellStyle name="Define-Column 8 3" xfId="101"/>
    <cellStyle name="Define-Column 9" xfId="102"/>
    <cellStyle name="Define-Column 9 2" xfId="103"/>
    <cellStyle name="Define-Column 9 3" xfId="104"/>
    <cellStyle name="Define-Column_Zvit rux-koshtiv 2010 Департамент " xfId="105"/>
    <cellStyle name="Explanatory Text" xfId="106"/>
    <cellStyle name="FS10" xfId="107"/>
    <cellStyle name="Good" xfId="108"/>
    <cellStyle name="Heading 1" xfId="109"/>
    <cellStyle name="Heading 2" xfId="110"/>
    <cellStyle name="Heading 3" xfId="111"/>
    <cellStyle name="Heading 4" xfId="112"/>
    <cellStyle name="Hyperlink 2" xfId="113"/>
    <cellStyle name="Input" xfId="114"/>
    <cellStyle name="Level0" xfId="115"/>
    <cellStyle name="Level0 10" xfId="116"/>
    <cellStyle name="Level0 2" xfId="117"/>
    <cellStyle name="Level0 2 2" xfId="118"/>
    <cellStyle name="Level0 3" xfId="119"/>
    <cellStyle name="Level0 3 2" xfId="120"/>
    <cellStyle name="Level0 4" xfId="121"/>
    <cellStyle name="Level0 4 2" xfId="122"/>
    <cellStyle name="Level0 5" xfId="123"/>
    <cellStyle name="Level0 6" xfId="124"/>
    <cellStyle name="Level0 7" xfId="125"/>
    <cellStyle name="Level0 7 2" xfId="126"/>
    <cellStyle name="Level0 7 3" xfId="127"/>
    <cellStyle name="Level0 8" xfId="128"/>
    <cellStyle name="Level0 8 2" xfId="129"/>
    <cellStyle name="Level0 8 3" xfId="130"/>
    <cellStyle name="Level0 9" xfId="131"/>
    <cellStyle name="Level0 9 2" xfId="132"/>
    <cellStyle name="Level0 9 3" xfId="133"/>
    <cellStyle name="Level0_Zvit rux-koshtiv 2010 Департамент " xfId="134"/>
    <cellStyle name="Level1" xfId="135"/>
    <cellStyle name="Level1 2" xfId="136"/>
    <cellStyle name="Level1-Numbers" xfId="137"/>
    <cellStyle name="Level1-Numbers 2" xfId="138"/>
    <cellStyle name="Level1-Numbers-Hide" xfId="139"/>
    <cellStyle name="Level2" xfId="140"/>
    <cellStyle name="Level2 2" xfId="141"/>
    <cellStyle name="Level2-Hide" xfId="142"/>
    <cellStyle name="Level2-Hide 2" xfId="143"/>
    <cellStyle name="Level2-Numbers" xfId="144"/>
    <cellStyle name="Level2-Numbers 2" xfId="145"/>
    <cellStyle name="Level2-Numbers-Hide" xfId="146"/>
    <cellStyle name="Level3" xfId="147"/>
    <cellStyle name="Level3 2" xfId="148"/>
    <cellStyle name="Level3 3" xfId="149"/>
    <cellStyle name="Level3_План департамент_2010_1207" xfId="150"/>
    <cellStyle name="Level3-Hide" xfId="151"/>
    <cellStyle name="Level3-Hide 2" xfId="152"/>
    <cellStyle name="Level3-Numbers" xfId="153"/>
    <cellStyle name="Level3-Numbers 2" xfId="154"/>
    <cellStyle name="Level3-Numbers 3" xfId="155"/>
    <cellStyle name="Level3-Numbers_План департамент_2010_1207" xfId="156"/>
    <cellStyle name="Level3-Numbers-Hide" xfId="157"/>
    <cellStyle name="Level4" xfId="158"/>
    <cellStyle name="Level4 2" xfId="159"/>
    <cellStyle name="Level4-Hide" xfId="160"/>
    <cellStyle name="Level4-Hide 2" xfId="161"/>
    <cellStyle name="Level4-Numbers" xfId="162"/>
    <cellStyle name="Level4-Numbers 2" xfId="163"/>
    <cellStyle name="Level4-Numbers-Hide" xfId="164"/>
    <cellStyle name="Level5" xfId="165"/>
    <cellStyle name="Level5 2" xfId="166"/>
    <cellStyle name="Level5-Hide" xfId="167"/>
    <cellStyle name="Level5-Hide 2" xfId="168"/>
    <cellStyle name="Level5-Numbers" xfId="169"/>
    <cellStyle name="Level5-Numbers 2" xfId="170"/>
    <cellStyle name="Level5-Numbers-Hide" xfId="171"/>
    <cellStyle name="Level6" xfId="172"/>
    <cellStyle name="Level6 2" xfId="173"/>
    <cellStyle name="Level6-Hide" xfId="174"/>
    <cellStyle name="Level6-Hide 2" xfId="175"/>
    <cellStyle name="Level6-Numbers" xfId="176"/>
    <cellStyle name="Level6-Numbers 2" xfId="177"/>
    <cellStyle name="Level7" xfId="178"/>
    <cellStyle name="Level7-Hide" xfId="179"/>
    <cellStyle name="Level7-Numbers" xfId="180"/>
    <cellStyle name="Linked Cell" xfId="181"/>
    <cellStyle name="Neutral" xfId="182"/>
    <cellStyle name="Normal 2" xfId="183"/>
    <cellStyle name="Normal_2005_03_15-Финансовый_БГ" xfId="184"/>
    <cellStyle name="Normal_GSE DCF_Model_31_07_09 final" xfId="1"/>
    <cellStyle name="Note" xfId="185"/>
    <cellStyle name="Number-Cells" xfId="186"/>
    <cellStyle name="Number-Cells-Column2" xfId="187"/>
    <cellStyle name="Number-Cells-Column5" xfId="188"/>
    <cellStyle name="Output" xfId="189"/>
    <cellStyle name="Row-Header" xfId="190"/>
    <cellStyle name="Row-Header 2" xfId="191"/>
    <cellStyle name="Title" xfId="192"/>
    <cellStyle name="Total" xfId="193"/>
    <cellStyle name="Warning Text" xfId="194"/>
    <cellStyle name="Акцент1 2" xfId="195"/>
    <cellStyle name="Акцент1 3" xfId="196"/>
    <cellStyle name="Акцент2 2" xfId="197"/>
    <cellStyle name="Акцент2 3" xfId="198"/>
    <cellStyle name="Акцент3 2" xfId="199"/>
    <cellStyle name="Акцент3 3" xfId="200"/>
    <cellStyle name="Акцент4 2" xfId="201"/>
    <cellStyle name="Акцент4 3" xfId="202"/>
    <cellStyle name="Акцент5 2" xfId="203"/>
    <cellStyle name="Акцент5 3" xfId="204"/>
    <cellStyle name="Акцент6 2" xfId="205"/>
    <cellStyle name="Акцент6 3" xfId="206"/>
    <cellStyle name="Ввод  2" xfId="207"/>
    <cellStyle name="Ввод  3" xfId="208"/>
    <cellStyle name="Вывод 2" xfId="209"/>
    <cellStyle name="Вывод 3" xfId="210"/>
    <cellStyle name="Вычисление 2" xfId="211"/>
    <cellStyle name="Вычисление 3" xfId="212"/>
    <cellStyle name="Денежный 2" xfId="213"/>
    <cellStyle name="Заголовок 1 2" xfId="214"/>
    <cellStyle name="Заголовок 1 3" xfId="215"/>
    <cellStyle name="Заголовок 2 2" xfId="216"/>
    <cellStyle name="Заголовок 2 3" xfId="217"/>
    <cellStyle name="Заголовок 3 2" xfId="218"/>
    <cellStyle name="Заголовок 3 3" xfId="219"/>
    <cellStyle name="Заголовок 4 2" xfId="220"/>
    <cellStyle name="Заголовок 4 3" xfId="221"/>
    <cellStyle name="Итог 2" xfId="222"/>
    <cellStyle name="Итог 3" xfId="223"/>
    <cellStyle name="Контрольная ячейка 2" xfId="224"/>
    <cellStyle name="Контрольная ячейка 3" xfId="225"/>
    <cellStyle name="Название 2" xfId="226"/>
    <cellStyle name="Название 3" xfId="227"/>
    <cellStyle name="Нейтральный 2" xfId="228"/>
    <cellStyle name="Нейтральный 3" xfId="229"/>
    <cellStyle name="Обычный" xfId="0" builtinId="0"/>
    <cellStyle name="Обычный 10" xfId="230"/>
    <cellStyle name="Обычный 11" xfId="231"/>
    <cellStyle name="Обычный 12" xfId="232"/>
    <cellStyle name="Обычный 13" xfId="233"/>
    <cellStyle name="Обычный 14" xfId="234"/>
    <cellStyle name="Обычный 15" xfId="235"/>
    <cellStyle name="Обычный 16" xfId="236"/>
    <cellStyle name="Обычный 17" xfId="237"/>
    <cellStyle name="Обычный 18" xfId="238"/>
    <cellStyle name="Обычный 2" xfId="239"/>
    <cellStyle name="Обычный 2 10" xfId="240"/>
    <cellStyle name="Обычный 2 11" xfId="241"/>
    <cellStyle name="Обычный 2 12" xfId="242"/>
    <cellStyle name="Обычный 2 13" xfId="243"/>
    <cellStyle name="Обычный 2 14" xfId="244"/>
    <cellStyle name="Обычный 2 15" xfId="245"/>
    <cellStyle name="Обычный 2 16" xfId="246"/>
    <cellStyle name="Обычный 2 2" xfId="3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2"/>
    <cellStyle name="Ю" xfId="351"/>
    <cellStyle name="Ю-FreeSet_10" xfId="3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42;&#1030;&#1058;&#1048;%202025/&#1047;&#1074;&#1110;&#1090;%20&#1079;&#1072;%202%20&#1082;&#1074;&#1072;&#1088;&#1090;&#1072;&#1083;%202025/&#1047;&#1074;&#1110;&#1090;%20&#1079;&#1072;%20&#1087;&#1110;&#1074;&#1088;&#1110;&#1095;&#1095;&#1103;%202025%20%20&#1088;&#1110;&#1082;%20&#1086;&#1089;&#1090;&#1072;&#1085;&#1085;&#1110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Звіт про виконання показ фінпла"/>
      <sheetName val="Розшифровка 1 до Формування"/>
      <sheetName val="Розшифровка 2 до формування"/>
      <sheetName val="Розшифровка кап"/>
      <sheetName val="Розшифровка за джерелами"/>
    </sheetNames>
    <sheetDataSet>
      <sheetData sheetId="0"/>
      <sheetData sheetId="1">
        <row r="6">
          <cell r="D6">
            <v>181876.4</v>
          </cell>
          <cell r="E6">
            <v>161688.80000000002</v>
          </cell>
          <cell r="F6">
            <v>172235.49999999997</v>
          </cell>
        </row>
        <row r="14">
          <cell r="D14">
            <v>17373</v>
          </cell>
          <cell r="E14">
            <v>15199.7</v>
          </cell>
          <cell r="F14">
            <v>23453.899999999998</v>
          </cell>
        </row>
        <row r="24">
          <cell r="D24">
            <v>1394.2</v>
          </cell>
          <cell r="E24">
            <v>0</v>
          </cell>
          <cell r="F24">
            <v>0</v>
          </cell>
        </row>
        <row r="26">
          <cell r="D26">
            <v>16151</v>
          </cell>
          <cell r="E26">
            <v>16100</v>
          </cell>
          <cell r="F26">
            <v>16522.7</v>
          </cell>
        </row>
      </sheetData>
      <sheetData sheetId="2">
        <row r="9">
          <cell r="D9">
            <v>44937.5</v>
          </cell>
          <cell r="E9">
            <v>47164.9</v>
          </cell>
          <cell r="F9">
            <v>58619.100000000006</v>
          </cell>
        </row>
        <row r="21">
          <cell r="D21">
            <v>352.5</v>
          </cell>
        </row>
        <row r="22">
          <cell r="D22">
            <v>78348.800000000003</v>
          </cell>
          <cell r="E22">
            <v>79182.2</v>
          </cell>
          <cell r="F22">
            <v>74872.7</v>
          </cell>
        </row>
        <row r="23">
          <cell r="D23">
            <v>17067</v>
          </cell>
          <cell r="E23">
            <v>17261.300000000003</v>
          </cell>
          <cell r="F23">
            <v>15465.7</v>
          </cell>
        </row>
        <row r="24">
          <cell r="D24">
            <v>1686.8</v>
          </cell>
          <cell r="E24">
            <v>1580</v>
          </cell>
          <cell r="F24">
            <v>2713.9</v>
          </cell>
        </row>
        <row r="25">
          <cell r="D25">
            <v>1824.5000000000002</v>
          </cell>
          <cell r="E25">
            <v>1886.3</v>
          </cell>
          <cell r="F25">
            <v>2138.7999999999997</v>
          </cell>
        </row>
        <row r="51">
          <cell r="D51">
            <v>42.1</v>
          </cell>
          <cell r="E51">
            <v>0</v>
          </cell>
          <cell r="F51">
            <v>2829.2000000000003</v>
          </cell>
        </row>
        <row r="54">
          <cell r="D54">
            <v>6690</v>
          </cell>
          <cell r="E54">
            <v>7650</v>
          </cell>
          <cell r="F54">
            <v>8261</v>
          </cell>
        </row>
        <row r="55">
          <cell r="D55">
            <v>1302.5</v>
          </cell>
          <cell r="E55">
            <v>1492</v>
          </cell>
          <cell r="F55">
            <v>1582.9</v>
          </cell>
        </row>
        <row r="56">
          <cell r="D56">
            <v>341.59999999999997</v>
          </cell>
          <cell r="E56">
            <v>671</v>
          </cell>
          <cell r="F56">
            <v>1011</v>
          </cell>
        </row>
        <row r="67">
          <cell r="D67">
            <v>3254.6</v>
          </cell>
          <cell r="E67">
            <v>2850</v>
          </cell>
          <cell r="F67">
            <v>168.4</v>
          </cell>
        </row>
        <row r="68">
          <cell r="D68">
            <v>637.4</v>
          </cell>
          <cell r="E68">
            <v>555</v>
          </cell>
        </row>
        <row r="69">
          <cell r="D69">
            <v>133.19999999999999</v>
          </cell>
          <cell r="E69">
            <v>811</v>
          </cell>
          <cell r="F69">
            <v>392.29999999999995</v>
          </cell>
        </row>
        <row r="76">
          <cell r="D76">
            <v>454.5</v>
          </cell>
          <cell r="E76">
            <v>336</v>
          </cell>
          <cell r="F76">
            <v>336</v>
          </cell>
        </row>
        <row r="77">
          <cell r="D77">
            <v>98.2</v>
          </cell>
          <cell r="E77">
            <v>73.900000000000006</v>
          </cell>
          <cell r="F77">
            <v>73.900000000000006</v>
          </cell>
        </row>
        <row r="81">
          <cell r="F81">
            <v>8632.4999999999982</v>
          </cell>
        </row>
        <row r="82">
          <cell r="F82">
            <v>2546.0000000000005</v>
          </cell>
        </row>
        <row r="86">
          <cell r="D86">
            <v>10.899999999999999</v>
          </cell>
          <cell r="E86">
            <v>16.900000000000002</v>
          </cell>
          <cell r="F86">
            <v>4.5</v>
          </cell>
        </row>
        <row r="91">
          <cell r="D91">
            <v>49.4</v>
          </cell>
          <cell r="E91">
            <v>129.80000000000001</v>
          </cell>
        </row>
        <row r="92">
          <cell r="D92">
            <v>10.1</v>
          </cell>
          <cell r="E92">
            <v>28.5</v>
          </cell>
        </row>
        <row r="96">
          <cell r="D96">
            <v>9517.1</v>
          </cell>
          <cell r="E96">
            <v>12354.3</v>
          </cell>
          <cell r="F96">
            <v>12407</v>
          </cell>
        </row>
        <row r="104">
          <cell r="D104">
            <v>195.2</v>
          </cell>
          <cell r="F104">
            <v>164.9</v>
          </cell>
        </row>
        <row r="107">
          <cell r="D107">
            <v>118.20000000000002</v>
          </cell>
          <cell r="E107">
            <v>127.9</v>
          </cell>
          <cell r="F107">
            <v>183</v>
          </cell>
        </row>
        <row r="115">
          <cell r="D115">
            <v>481.4</v>
          </cell>
          <cell r="E115">
            <v>0</v>
          </cell>
          <cell r="F115">
            <v>958.6</v>
          </cell>
        </row>
        <row r="121">
          <cell r="D121">
            <v>138.9</v>
          </cell>
          <cell r="E121">
            <v>209.2</v>
          </cell>
          <cell r="F121">
            <v>191.79999999999998</v>
          </cell>
        </row>
        <row r="127">
          <cell r="D127">
            <v>0.3</v>
          </cell>
          <cell r="E127">
            <v>0.3</v>
          </cell>
          <cell r="F127">
            <v>0.4</v>
          </cell>
        </row>
        <row r="132">
          <cell r="D132">
            <v>0</v>
          </cell>
          <cell r="E132">
            <v>8</v>
          </cell>
          <cell r="F132">
            <v>0</v>
          </cell>
        </row>
        <row r="137">
          <cell r="D137">
            <v>5998.8</v>
          </cell>
          <cell r="E137">
            <v>0</v>
          </cell>
          <cell r="F137">
            <v>4181.0000000000009</v>
          </cell>
        </row>
        <row r="148">
          <cell r="D148">
            <v>36</v>
          </cell>
          <cell r="E148">
            <v>0</v>
          </cell>
          <cell r="F148">
            <v>0</v>
          </cell>
        </row>
        <row r="154">
          <cell r="D154">
            <v>368.2</v>
          </cell>
          <cell r="F154">
            <v>0</v>
          </cell>
        </row>
        <row r="159">
          <cell r="F159">
            <v>870</v>
          </cell>
        </row>
        <row r="164">
          <cell r="D164">
            <v>846.2</v>
          </cell>
          <cell r="E164">
            <v>0</v>
          </cell>
          <cell r="F164">
            <v>1877</v>
          </cell>
        </row>
        <row r="169">
          <cell r="D169">
            <v>66.099999999999994</v>
          </cell>
          <cell r="E169">
            <v>183.6</v>
          </cell>
          <cell r="F169">
            <v>634.49999999999989</v>
          </cell>
        </row>
        <row r="173">
          <cell r="D173">
            <v>34.799999999999997</v>
          </cell>
          <cell r="E173">
            <v>410.9</v>
          </cell>
          <cell r="F173">
            <v>67.300000000000011</v>
          </cell>
        </row>
        <row r="179">
          <cell r="E179">
            <v>5.5</v>
          </cell>
          <cell r="F179">
            <v>4.8</v>
          </cell>
        </row>
        <row r="184">
          <cell r="E184">
            <v>1900</v>
          </cell>
          <cell r="F184">
            <v>774.6</v>
          </cell>
        </row>
        <row r="189">
          <cell r="D189">
            <v>47</v>
          </cell>
        </row>
        <row r="193">
          <cell r="D193">
            <v>28.2</v>
          </cell>
          <cell r="F193">
            <v>38.4</v>
          </cell>
        </row>
        <row r="198">
          <cell r="F198">
            <v>114.8</v>
          </cell>
        </row>
        <row r="199">
          <cell r="F199">
            <v>25.5</v>
          </cell>
        </row>
        <row r="203">
          <cell r="D203">
            <v>36.1</v>
          </cell>
        </row>
        <row r="204">
          <cell r="D204">
            <v>8.6999999999999993</v>
          </cell>
        </row>
        <row r="208">
          <cell r="D208">
            <v>15086.6</v>
          </cell>
          <cell r="E208">
            <v>15200</v>
          </cell>
          <cell r="F208">
            <v>15562.8</v>
          </cell>
        </row>
        <row r="210">
          <cell r="D210">
            <v>1050.5</v>
          </cell>
          <cell r="E210">
            <v>900</v>
          </cell>
          <cell r="F210">
            <v>953</v>
          </cell>
        </row>
      </sheetData>
      <sheetData sheetId="3">
        <row r="6">
          <cell r="C6">
            <v>4588.2000000000007</v>
          </cell>
          <cell r="D6">
            <v>0</v>
          </cell>
          <cell r="E6">
            <v>8337.2000000000025</v>
          </cell>
        </row>
        <row r="38">
          <cell r="E38">
            <v>287.7</v>
          </cell>
        </row>
        <row r="39">
          <cell r="C39">
            <v>135</v>
          </cell>
          <cell r="D39">
            <v>0</v>
          </cell>
          <cell r="E39">
            <v>2090.8000000000002</v>
          </cell>
        </row>
        <row r="44">
          <cell r="C44">
            <v>0</v>
          </cell>
          <cell r="D44">
            <v>450</v>
          </cell>
          <cell r="E44">
            <v>468.70000000000005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O249"/>
  <sheetViews>
    <sheetView tabSelected="1" view="pageBreakPreview" topLeftCell="A46" zoomScale="60" zoomScaleNormal="75" workbookViewId="0">
      <selection activeCell="F99" sqref="F99"/>
    </sheetView>
  </sheetViews>
  <sheetFormatPr defaultRowHeight="20.25"/>
  <cols>
    <col min="1" max="1" width="58.42578125" style="1" customWidth="1"/>
    <col min="2" max="2" width="13.42578125" style="72" customWidth="1"/>
    <col min="3" max="3" width="18" style="90" customWidth="1"/>
    <col min="4" max="4" width="19.7109375" style="72" customWidth="1"/>
    <col min="5" max="5" width="21" style="91" customWidth="1"/>
    <col min="6" max="6" width="18" style="1" customWidth="1"/>
    <col min="7" max="7" width="18.140625" style="1" customWidth="1"/>
    <col min="8" max="8" width="17.42578125" style="1" customWidth="1"/>
    <col min="9" max="10" width="16.7109375" style="1" customWidth="1"/>
    <col min="11" max="11" width="20.28515625" style="1" customWidth="1"/>
    <col min="12" max="12" width="19.140625" style="1" customWidth="1"/>
    <col min="13" max="13" width="17.42578125" style="1" customWidth="1"/>
    <col min="14" max="14" width="15.85546875" style="1" customWidth="1"/>
    <col min="15" max="16384" width="9.140625" style="1"/>
  </cols>
  <sheetData>
    <row r="1" spans="1:12" ht="93.75" customHeight="1">
      <c r="A1" s="115" t="s">
        <v>0</v>
      </c>
      <c r="B1" s="116"/>
      <c r="C1" s="116"/>
      <c r="D1" s="116"/>
      <c r="E1" s="116"/>
      <c r="F1" s="116"/>
      <c r="G1" s="116"/>
      <c r="H1" s="116"/>
    </row>
    <row r="2" spans="1:12" ht="24" customHeight="1">
      <c r="A2" s="117" t="s">
        <v>1</v>
      </c>
      <c r="B2" s="117"/>
      <c r="C2" s="117"/>
      <c r="D2" s="117"/>
      <c r="E2" s="117"/>
      <c r="F2" s="117"/>
      <c r="G2" s="117"/>
      <c r="H2" s="117"/>
    </row>
    <row r="3" spans="1:12" s="7" customFormat="1" ht="16.5" customHeight="1">
      <c r="A3" s="2"/>
      <c r="B3" s="3"/>
      <c r="C3" s="4"/>
      <c r="D3" s="3"/>
      <c r="E3" s="5"/>
      <c r="F3" s="3"/>
      <c r="G3" s="3"/>
      <c r="H3" s="6" t="s">
        <v>2</v>
      </c>
    </row>
    <row r="4" spans="1:12" ht="60.75" customHeight="1">
      <c r="A4" s="118" t="s">
        <v>3</v>
      </c>
      <c r="B4" s="119" t="s">
        <v>4</v>
      </c>
      <c r="C4" s="119" t="s">
        <v>5</v>
      </c>
      <c r="D4" s="119"/>
      <c r="E4" s="118" t="s">
        <v>6</v>
      </c>
      <c r="F4" s="118"/>
      <c r="G4" s="118"/>
      <c r="H4" s="118"/>
    </row>
    <row r="5" spans="1:12" ht="46.5" customHeight="1">
      <c r="A5" s="118"/>
      <c r="B5" s="119"/>
      <c r="C5" s="8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</row>
    <row r="6" spans="1:12" s="7" customFormat="1" ht="21" customHeight="1">
      <c r="A6" s="12">
        <v>1</v>
      </c>
      <c r="B6" s="13">
        <v>2</v>
      </c>
      <c r="C6" s="14">
        <v>3</v>
      </c>
      <c r="D6" s="13">
        <v>4</v>
      </c>
      <c r="E6" s="15">
        <v>5</v>
      </c>
      <c r="F6" s="13">
        <v>6</v>
      </c>
      <c r="G6" s="13">
        <v>7</v>
      </c>
      <c r="H6" s="13">
        <v>8</v>
      </c>
    </row>
    <row r="7" spans="1:12" ht="23.25" customHeight="1">
      <c r="A7" s="100" t="s">
        <v>13</v>
      </c>
      <c r="B7" s="100"/>
      <c r="C7" s="100"/>
      <c r="D7" s="100"/>
      <c r="E7" s="100"/>
      <c r="F7" s="100"/>
      <c r="G7" s="100"/>
      <c r="H7" s="100"/>
    </row>
    <row r="8" spans="1:12" ht="50.25" customHeight="1">
      <c r="A8" s="16" t="s">
        <v>14</v>
      </c>
      <c r="B8" s="17">
        <v>1000</v>
      </c>
      <c r="C8" s="18">
        <f>'[36]Розшифровка 1 до Формування'!D6</f>
        <v>181876.4</v>
      </c>
      <c r="D8" s="19">
        <f>F8</f>
        <v>172235.49999999997</v>
      </c>
      <c r="E8" s="20">
        <f>'[36]Розшифровка 1 до Формування'!E6</f>
        <v>161688.80000000002</v>
      </c>
      <c r="F8" s="19">
        <f>'[36]Розшифровка 1 до Формування'!F6</f>
        <v>172235.49999999997</v>
      </c>
      <c r="G8" s="21">
        <f>F8-E8</f>
        <v>10546.699999999953</v>
      </c>
      <c r="H8" s="21">
        <f>(F8/E8)*100</f>
        <v>106.52283893504062</v>
      </c>
      <c r="K8" s="22"/>
    </row>
    <row r="9" spans="1:12" ht="63.75" customHeight="1">
      <c r="A9" s="16" t="s">
        <v>15</v>
      </c>
      <c r="B9" s="17">
        <v>1010</v>
      </c>
      <c r="C9" s="23">
        <f t="shared" ref="C9" si="0">SUM(C10:C14)</f>
        <v>-177682.5</v>
      </c>
      <c r="D9" s="21">
        <f>SUM(D10:D14)</f>
        <v>-202496.70000000004</v>
      </c>
      <c r="E9" s="24">
        <f>SUM(E10:E14)</f>
        <v>-176017.80000000002</v>
      </c>
      <c r="F9" s="21">
        <f>SUM(F10:F14)</f>
        <v>-202496.70000000004</v>
      </c>
      <c r="G9" s="21">
        <f t="shared" ref="G9:G43" si="1">F9-E9</f>
        <v>-26478.900000000023</v>
      </c>
      <c r="H9" s="21">
        <f t="shared" ref="H9:H43" si="2">(F9/E9)*100</f>
        <v>115.04330811997426</v>
      </c>
      <c r="K9" s="25"/>
    </row>
    <row r="10" spans="1:12" ht="27.75" customHeight="1">
      <c r="A10" s="26" t="s">
        <v>16</v>
      </c>
      <c r="B10" s="27">
        <v>1011</v>
      </c>
      <c r="C10" s="28">
        <f>-SUM('[36]Розшифровка 2 до формування'!D9,'[36]Розшифровка 2 до формування'!D86,'[36]Розшифровка 2 до формування'!D96,'[36]Розшифровка 2 до формування'!D115,'[36]Розшифровка 2 до формування'!D121,'[36]Розшифровка 2 до формування'!D137,'[36]Розшифровка 2 до формування'!D154,'[36]Розшифровка 2 до формування'!D159,'[36]Розшифровка 2 до формування'!D164,'[36]Розшифровка 2 до формування'!D169,'[36]Розшифровка 2 до формування'!D193,)</f>
        <v>-62393.299999999996</v>
      </c>
      <c r="D10" s="29">
        <f>F10</f>
        <v>-79781.900000000009</v>
      </c>
      <c r="E10" s="30">
        <f>-SUM('[36]Розшифровка 2 до формування'!E9,'[36]Розшифровка 2 до формування'!E86,'[36]Розшифровка 2 до формування'!E96,'[36]Розшифровка 2 до формування'!E115,'[36]Розшифровка 2 до формування'!E121,'[36]Розшифровка 2 до формування'!E137,'[36]Розшифровка 2 до формування'!E154,'[36]Розшифровка 2 до формування'!E159,'[36]Розшифровка 2 до формування'!E164,'[36]Розшифровка 2 до формування'!E169,'[36]Розшифровка 2 до формування'!E193)</f>
        <v>-59928.9</v>
      </c>
      <c r="F10" s="29">
        <f>-SUM('[36]Розшифровка 2 до формування'!F9,'[36]Розшифровка 2 до формування'!F86,'[36]Розшифровка 2 до формування'!F96,'[36]Розшифровка 2 до формування'!F115,'[36]Розшифровка 2 до формування'!F121,'[36]Розшифровка 2 до формування'!F137,'[36]Розшифровка 2 до формування'!F154,'[36]Розшифровка 2 до формування'!F159,'[36]Розшифровка 2 до формування'!F164,'[36]Розшифровка 2 до формування'!F169,'[36]Розшифровка 2 до формування'!F193)</f>
        <v>-79781.900000000009</v>
      </c>
      <c r="G10" s="31">
        <f t="shared" si="1"/>
        <v>-19853.000000000007</v>
      </c>
      <c r="H10" s="31">
        <f t="shared" si="2"/>
        <v>133.12758952692275</v>
      </c>
    </row>
    <row r="11" spans="1:12" ht="29.25" customHeight="1">
      <c r="A11" s="26" t="s">
        <v>17</v>
      </c>
      <c r="B11" s="27">
        <v>1012</v>
      </c>
      <c r="C11" s="28">
        <f>-SUM('[36]Розшифровка 2 до формування'!D21,'[36]Розшифровка 2 до формування'!D22,'[36]Розшифровка 2 до формування'!D76,'[36]Розшифровка 2 до формування'!D81,'[36]Розшифровка 2 до формування'!D91,'[36]Розшифровка 2 до формування'!D198,'[36]Розшифровка 2 до формування'!D203)</f>
        <v>-79241.3</v>
      </c>
      <c r="D11" s="29">
        <f t="shared" ref="D11:D14" si="3">F11</f>
        <v>-83956</v>
      </c>
      <c r="E11" s="30">
        <f>-SUM('[36]Розшифровка 2 до формування'!E21,'[36]Розшифровка 2 до формування'!E22,'[36]Розшифровка 2 до формування'!E76,'[36]Розшифровка 2 до формування'!E81,'[36]Розшифровка 2 до формування'!E91,'[36]Розшифровка 2 до формування'!E198,'[36]Розшифровка 2 до формування'!E203)</f>
        <v>-79648</v>
      </c>
      <c r="F11" s="29">
        <f>-SUM('[36]Розшифровка 2 до формування'!F21,'[36]Розшифровка 2 до формування'!F22,'[36]Розшифровка 2 до формування'!F76,'[36]Розшифровка 2 до формування'!F81,'[36]Розшифровка 2 до формування'!F91,'[36]Розшифровка 2 до формування'!F198,'[36]Розшифровка 2 до формування'!F203)</f>
        <v>-83956</v>
      </c>
      <c r="G11" s="31">
        <f t="shared" si="1"/>
        <v>-4308</v>
      </c>
      <c r="H11" s="31">
        <f t="shared" si="2"/>
        <v>105.40879871434311</v>
      </c>
      <c r="K11" s="25"/>
    </row>
    <row r="12" spans="1:12" ht="28.5" customHeight="1">
      <c r="A12" s="26" t="s">
        <v>18</v>
      </c>
      <c r="B12" s="27">
        <v>1013</v>
      </c>
      <c r="C12" s="28">
        <f>-SUM('[36]Розшифровка 2 до формування'!D23,'[36]Розшифровка 2 до формування'!D77,'[36]Розшифровка 2 до формування'!D82,'[36]Розшифровка 2 до формування'!D92,'[36]Розшифровка 2 до формування'!D199,'[36]Розшифровка 2 до формування'!D204)</f>
        <v>-17184</v>
      </c>
      <c r="D12" s="29">
        <f t="shared" si="3"/>
        <v>-18111.100000000002</v>
      </c>
      <c r="E12" s="30">
        <f>-SUM('[36]Розшифровка 2 до формування'!E23,'[36]Розшифровка 2 до формування'!E77,'[36]Розшифровка 2 до формування'!E82,'[36]Розшифровка 2 до формування'!E92,'[36]Розшифровка 2 до формування'!E199,'[36]Розшифровка 2 до формування'!E204)</f>
        <v>-17363.700000000004</v>
      </c>
      <c r="F12" s="29">
        <f>-SUM('[36]Розшифровка 2 до формування'!F23,'[36]Розшифровка 2 до формування'!F77,'[36]Розшифровка 2 до формування'!F82,'[36]Розшифровка 2 до формування'!F92,'[36]Розшифровка 2 до формування'!F199,'[36]Розшифровка 2 до формування'!F204)</f>
        <v>-18111.100000000002</v>
      </c>
      <c r="G12" s="31">
        <f t="shared" si="1"/>
        <v>-747.39999999999782</v>
      </c>
      <c r="H12" s="31">
        <f t="shared" si="2"/>
        <v>104.30438213053668</v>
      </c>
      <c r="I12" s="25"/>
      <c r="J12" s="25"/>
    </row>
    <row r="13" spans="1:12" ht="26.25" customHeight="1">
      <c r="A13" s="26" t="s">
        <v>19</v>
      </c>
      <c r="B13" s="27">
        <v>1014</v>
      </c>
      <c r="C13" s="28">
        <f>-SUM('[36]Розшифровка 2 до формування'!D24,'[36]Розшифровка 2 до формування'!D208)</f>
        <v>-16773.400000000001</v>
      </c>
      <c r="D13" s="29">
        <f t="shared" si="3"/>
        <v>-18276.7</v>
      </c>
      <c r="E13" s="30">
        <f>-SUM('[36]Розшифровка 2 до формування'!E24,'[36]Розшифровка 2 до формування'!E208)</f>
        <v>-16780</v>
      </c>
      <c r="F13" s="29">
        <f>-SUM('[36]Розшифровка 2 до формування'!F24,'[36]Розшифровка 2 до формування'!F208)</f>
        <v>-18276.7</v>
      </c>
      <c r="G13" s="31">
        <f t="shared" si="1"/>
        <v>-1496.7000000000007</v>
      </c>
      <c r="H13" s="31">
        <f t="shared" si="2"/>
        <v>108.91954707985698</v>
      </c>
      <c r="I13" s="32"/>
      <c r="J13" s="32"/>
      <c r="K13" s="32"/>
      <c r="L13" s="32"/>
    </row>
    <row r="14" spans="1:12" ht="30" customHeight="1">
      <c r="A14" s="26" t="s">
        <v>20</v>
      </c>
      <c r="B14" s="27">
        <v>1015</v>
      </c>
      <c r="C14" s="28">
        <f>-SUM('[36]Розшифровка 2 до формування'!D25,'[36]Розшифровка 2 до формування'!D104,'[36]Розшифровка 2 до формування'!D148,'[36]Розшифровка 2 до формування'!D173,)</f>
        <v>-2090.5000000000005</v>
      </c>
      <c r="D14" s="29">
        <f t="shared" si="3"/>
        <v>-2371</v>
      </c>
      <c r="E14" s="30">
        <f>-SUM('[36]Розшифровка 2 до формування'!E25,'[36]Розшифровка 2 до формування'!E104,'[36]Розшифровка 2 до формування'!E148,'[36]Розшифровка 2 до формування'!E173,)</f>
        <v>-2297.1999999999998</v>
      </c>
      <c r="F14" s="29">
        <f>-SUM('[36]Розшифровка 2 до формування'!F25,'[36]Розшифровка 2 до формування'!F104,'[36]Розшифровка 2 до формування'!F148,'[36]Розшифровка 2 до формування'!F173,)</f>
        <v>-2371</v>
      </c>
      <c r="G14" s="31">
        <f t="shared" si="1"/>
        <v>-73.800000000000182</v>
      </c>
      <c r="H14" s="31">
        <f t="shared" si="2"/>
        <v>103.21260665157584</v>
      </c>
      <c r="I14" s="25"/>
      <c r="J14" s="25"/>
    </row>
    <row r="15" spans="1:12" ht="28.5" customHeight="1">
      <c r="A15" s="16" t="s">
        <v>21</v>
      </c>
      <c r="B15" s="27">
        <v>1020</v>
      </c>
      <c r="C15" s="23">
        <f t="shared" ref="C15" si="4">SUM(C8:C9)</f>
        <v>4193.8999999999942</v>
      </c>
      <c r="D15" s="21">
        <f t="shared" ref="D15:F15" si="5">SUM(D8:D9)</f>
        <v>-30261.20000000007</v>
      </c>
      <c r="E15" s="24">
        <f>SUM(E8:E9)</f>
        <v>-14329</v>
      </c>
      <c r="F15" s="21">
        <f t="shared" si="5"/>
        <v>-30261.20000000007</v>
      </c>
      <c r="G15" s="21">
        <f t="shared" si="1"/>
        <v>-15932.20000000007</v>
      </c>
      <c r="H15" s="21">
        <f t="shared" si="2"/>
        <v>211.18849884848956</v>
      </c>
    </row>
    <row r="16" spans="1:12" ht="43.5" customHeight="1">
      <c r="A16" s="16" t="s">
        <v>22</v>
      </c>
      <c r="B16" s="17">
        <v>1020</v>
      </c>
      <c r="C16" s="23">
        <f t="shared" ref="C16:D16" si="6">SUM(C17:C21)</f>
        <v>-8494.7000000000007</v>
      </c>
      <c r="D16" s="21">
        <f t="shared" si="6"/>
        <v>-13872.300000000001</v>
      </c>
      <c r="E16" s="24">
        <f>SUM(E17:E21)</f>
        <v>-9954.7000000000007</v>
      </c>
      <c r="F16" s="21">
        <f>SUM(F17:F21)</f>
        <v>-13872.300000000001</v>
      </c>
      <c r="G16" s="21">
        <f t="shared" si="1"/>
        <v>-3917.6000000000004</v>
      </c>
      <c r="H16" s="21">
        <f t="shared" si="2"/>
        <v>139.35427486513908</v>
      </c>
    </row>
    <row r="17" spans="1:13" ht="30" customHeight="1">
      <c r="A17" s="26" t="s">
        <v>16</v>
      </c>
      <c r="B17" s="27">
        <v>1021</v>
      </c>
      <c r="C17" s="28">
        <f>-SUM('[36]Розшифровка 2 до формування'!D51,'[36]Розшифровка 2 до формування'!D132,)</f>
        <v>-42.1</v>
      </c>
      <c r="D17" s="29">
        <f>F17</f>
        <v>-2829.2000000000003</v>
      </c>
      <c r="E17" s="30">
        <f>-SUM('[36]Розшифровка 2 до формування'!E51,'[36]Розшифровка 2 до формування'!E132,)</f>
        <v>-8</v>
      </c>
      <c r="F17" s="29">
        <f>-SUM('[36]Розшифровка 2 до формування'!F51,'[36]Розшифровка 2 до формування'!F132,)</f>
        <v>-2829.2000000000003</v>
      </c>
      <c r="G17" s="31">
        <f t="shared" si="1"/>
        <v>-2821.2000000000003</v>
      </c>
      <c r="H17" s="31">
        <f t="shared" si="2"/>
        <v>35365</v>
      </c>
      <c r="I17" s="25"/>
      <c r="J17" s="25"/>
    </row>
    <row r="18" spans="1:13" ht="32.25" customHeight="1">
      <c r="A18" s="26" t="s">
        <v>17</v>
      </c>
      <c r="B18" s="27">
        <v>1022</v>
      </c>
      <c r="C18" s="28">
        <f>-SUM('[36]Розшифровка 2 до формування'!D54,)</f>
        <v>-6690</v>
      </c>
      <c r="D18" s="29">
        <f t="shared" ref="D18:D19" si="7">F18</f>
        <v>-8261</v>
      </c>
      <c r="E18" s="30">
        <f>-SUM('[36]Розшифровка 2 до формування'!E54,)</f>
        <v>-7650</v>
      </c>
      <c r="F18" s="29">
        <f>-SUM('[36]Розшифровка 2 до формування'!F54,)</f>
        <v>-8261</v>
      </c>
      <c r="G18" s="31">
        <f t="shared" si="1"/>
        <v>-611</v>
      </c>
      <c r="H18" s="31">
        <f t="shared" si="2"/>
        <v>107.98692810457516</v>
      </c>
      <c r="I18" s="25"/>
      <c r="J18" s="25"/>
    </row>
    <row r="19" spans="1:13" ht="30" customHeight="1">
      <c r="A19" s="26" t="s">
        <v>18</v>
      </c>
      <c r="B19" s="27">
        <v>1023</v>
      </c>
      <c r="C19" s="28">
        <f>-SUM('[36]Розшифровка 2 до формування'!D55)</f>
        <v>-1302.5</v>
      </c>
      <c r="D19" s="29">
        <f t="shared" si="7"/>
        <v>-1582.9</v>
      </c>
      <c r="E19" s="30">
        <f>-SUM('[36]Розшифровка 2 до формування'!E55)</f>
        <v>-1492</v>
      </c>
      <c r="F19" s="29">
        <f>-SUM('[36]Розшифровка 2 до формування'!F55)</f>
        <v>-1582.9</v>
      </c>
      <c r="G19" s="31">
        <f t="shared" si="1"/>
        <v>-90.900000000000091</v>
      </c>
      <c r="H19" s="31">
        <f t="shared" si="2"/>
        <v>106.09249329758714</v>
      </c>
      <c r="I19" s="25"/>
      <c r="J19" s="25"/>
    </row>
    <row r="20" spans="1:13" ht="30.75" customHeight="1">
      <c r="A20" s="26" t="s">
        <v>19</v>
      </c>
      <c r="B20" s="27">
        <v>1024</v>
      </c>
      <c r="C20" s="28"/>
      <c r="D20" s="29"/>
      <c r="E20" s="30"/>
      <c r="F20" s="29"/>
      <c r="G20" s="33">
        <f t="shared" si="1"/>
        <v>0</v>
      </c>
      <c r="H20" s="31"/>
      <c r="I20" s="34"/>
      <c r="J20" s="34"/>
      <c r="K20" s="34"/>
      <c r="L20" s="34"/>
    </row>
    <row r="21" spans="1:13" ht="44.25" customHeight="1">
      <c r="A21" s="26" t="s">
        <v>23</v>
      </c>
      <c r="B21" s="27">
        <v>1025</v>
      </c>
      <c r="C21" s="28">
        <f>-SUM('[36]Розшифровка 2 до формування'!D56,'[36]Розшифровка 2 до формування'!D107,'[36]Розшифровка 2 до формування'!D127,'[36]Розшифровка 2 до формування'!D179,)</f>
        <v>-460.09999999999997</v>
      </c>
      <c r="D21" s="29">
        <f>F21</f>
        <v>-1199.2</v>
      </c>
      <c r="E21" s="30">
        <f>-SUM('[36]Розшифровка 2 до формування'!E56,'[36]Розшифровка 2 до формування'!E107,'[36]Розшифровка 2 до формування'!E127,'[36]Розшифровка 2 до формування'!E179,)</f>
        <v>-804.69999999999993</v>
      </c>
      <c r="F21" s="29">
        <f>-SUM('[36]Розшифровка 2 до формування'!F56,'[36]Розшифровка 2 до формування'!F107,'[36]Розшифровка 2 до формування'!F127,'[36]Розшифровка 2 до формування'!F179,)</f>
        <v>-1199.2</v>
      </c>
      <c r="G21" s="31">
        <f t="shared" si="1"/>
        <v>-394.50000000000011</v>
      </c>
      <c r="H21" s="31">
        <f t="shared" si="2"/>
        <v>149.024481173108</v>
      </c>
      <c r="I21" s="34"/>
      <c r="J21" s="34"/>
      <c r="K21" s="34"/>
      <c r="L21" s="34"/>
    </row>
    <row r="22" spans="1:13" ht="38.25" customHeight="1">
      <c r="A22" s="16" t="s">
        <v>24</v>
      </c>
      <c r="B22" s="17">
        <v>1040</v>
      </c>
      <c r="C22" s="23">
        <f>SUM(C23:C24)</f>
        <v>17373</v>
      </c>
      <c r="D22" s="21">
        <f>SUM(D23:D24)</f>
        <v>23453.899999999998</v>
      </c>
      <c r="E22" s="24">
        <f>E23+E24</f>
        <v>15199.7</v>
      </c>
      <c r="F22" s="21">
        <f>SUM(F23:F24)</f>
        <v>23453.899999999998</v>
      </c>
      <c r="G22" s="21">
        <f t="shared" si="1"/>
        <v>8254.1999999999971</v>
      </c>
      <c r="H22" s="21">
        <f t="shared" si="2"/>
        <v>154.30501917801007</v>
      </c>
      <c r="I22" s="35"/>
      <c r="J22" s="35"/>
      <c r="K22" s="35"/>
      <c r="L22" s="35"/>
      <c r="M22" s="35"/>
    </row>
    <row r="23" spans="1:13" ht="33" customHeight="1">
      <c r="A23" s="26" t="s">
        <v>25</v>
      </c>
      <c r="B23" s="27">
        <v>1041</v>
      </c>
      <c r="C23" s="36"/>
      <c r="D23" s="31"/>
      <c r="E23" s="30"/>
      <c r="F23" s="31"/>
      <c r="G23" s="31">
        <f t="shared" si="1"/>
        <v>0</v>
      </c>
      <c r="H23" s="37"/>
      <c r="I23" s="34"/>
      <c r="J23" s="34"/>
      <c r="K23" s="34"/>
      <c r="L23" s="34"/>
    </row>
    <row r="24" spans="1:13" ht="30" customHeight="1">
      <c r="A24" s="26" t="s">
        <v>26</v>
      </c>
      <c r="B24" s="27">
        <v>1042</v>
      </c>
      <c r="C24" s="28">
        <f>'[36]Розшифровка 1 до Формування'!D14</f>
        <v>17373</v>
      </c>
      <c r="D24" s="29">
        <f>F24</f>
        <v>23453.899999999998</v>
      </c>
      <c r="E24" s="38">
        <f>'[36]Розшифровка 1 до Формування'!E14</f>
        <v>15199.7</v>
      </c>
      <c r="F24" s="29">
        <f>'[36]Розшифровка 1 до Формування'!F14</f>
        <v>23453.899999999998</v>
      </c>
      <c r="G24" s="31">
        <f t="shared" si="1"/>
        <v>8254.1999999999971</v>
      </c>
      <c r="H24" s="31">
        <f t="shared" si="2"/>
        <v>154.30501917801007</v>
      </c>
    </row>
    <row r="25" spans="1:13" ht="42.75" customHeight="1">
      <c r="A25" s="16" t="s">
        <v>27</v>
      </c>
      <c r="B25" s="17">
        <v>1030</v>
      </c>
      <c r="C25" s="23">
        <f>SUM(C26:C30)</f>
        <v>-5122.7</v>
      </c>
      <c r="D25" s="21">
        <f t="shared" ref="D25:F25" si="8">SUM(D26:D30)</f>
        <v>-2288.3000000000002</v>
      </c>
      <c r="E25" s="24">
        <f t="shared" si="8"/>
        <v>-7016</v>
      </c>
      <c r="F25" s="19">
        <f t="shared" si="8"/>
        <v>-2288.3000000000002</v>
      </c>
      <c r="G25" s="21">
        <f t="shared" si="1"/>
        <v>4727.7</v>
      </c>
      <c r="H25" s="21">
        <f t="shared" si="2"/>
        <v>32.615450399087806</v>
      </c>
    </row>
    <row r="26" spans="1:13" ht="27.75" customHeight="1">
      <c r="A26" s="26" t="s">
        <v>16</v>
      </c>
      <c r="B26" s="27">
        <v>1031</v>
      </c>
      <c r="C26" s="36">
        <f>-SUM('[36]Розшифровка 2 до формування'!D184)</f>
        <v>0</v>
      </c>
      <c r="D26" s="31">
        <f>F26</f>
        <v>-774.6</v>
      </c>
      <c r="E26" s="30">
        <f>-SUM('[36]Розшифровка 2 до формування'!E184)</f>
        <v>-1900</v>
      </c>
      <c r="F26" s="29">
        <f>-SUM('[36]Розшифровка 2 до формування'!F184)</f>
        <v>-774.6</v>
      </c>
      <c r="G26" s="39">
        <f t="shared" si="1"/>
        <v>1125.4000000000001</v>
      </c>
      <c r="H26" s="21"/>
    </row>
    <row r="27" spans="1:13" ht="27.75" customHeight="1">
      <c r="A27" s="26" t="s">
        <v>17</v>
      </c>
      <c r="B27" s="27">
        <v>1032</v>
      </c>
      <c r="C27" s="28">
        <f>-SUM('[36]Розшифровка 2 до формування'!D67,)</f>
        <v>-3254.6</v>
      </c>
      <c r="D27" s="29">
        <f t="shared" ref="D27:D30" si="9">F27</f>
        <v>-168.4</v>
      </c>
      <c r="E27" s="30">
        <f>-SUM('[36]Розшифровка 2 до формування'!E67,)</f>
        <v>-2850</v>
      </c>
      <c r="F27" s="29">
        <f>-SUM('[36]Розшифровка 2 до формування'!F67,)</f>
        <v>-168.4</v>
      </c>
      <c r="G27" s="31">
        <f t="shared" si="1"/>
        <v>2681.6</v>
      </c>
      <c r="H27" s="31">
        <f t="shared" si="2"/>
        <v>5.9087719298245611</v>
      </c>
    </row>
    <row r="28" spans="1:13" ht="27.75" customHeight="1">
      <c r="A28" s="26" t="s">
        <v>18</v>
      </c>
      <c r="B28" s="27">
        <v>1033</v>
      </c>
      <c r="C28" s="28">
        <f>-SUM('[36]Розшифровка 2 до формування'!D68)</f>
        <v>-637.4</v>
      </c>
      <c r="D28" s="29">
        <f t="shared" si="9"/>
        <v>0</v>
      </c>
      <c r="E28" s="30">
        <f>-SUM('[36]Розшифровка 2 до формування'!E68)</f>
        <v>-555</v>
      </c>
      <c r="F28" s="29">
        <f>-SUM('[36]Розшифровка 2 до формування'!F68)</f>
        <v>0</v>
      </c>
      <c r="G28" s="31">
        <f t="shared" si="1"/>
        <v>555</v>
      </c>
      <c r="H28" s="31">
        <f t="shared" si="2"/>
        <v>0</v>
      </c>
    </row>
    <row r="29" spans="1:13" ht="25.5" customHeight="1">
      <c r="A29" s="26" t="s">
        <v>19</v>
      </c>
      <c r="B29" s="27">
        <v>1034</v>
      </c>
      <c r="C29" s="28">
        <f>-SUM('[36]Розшифровка 2 до формування'!D210)</f>
        <v>-1050.5</v>
      </c>
      <c r="D29" s="29">
        <f t="shared" si="9"/>
        <v>-953</v>
      </c>
      <c r="E29" s="30">
        <f>-SUM('[36]Розшифровка 2 до формування'!E210)</f>
        <v>-900</v>
      </c>
      <c r="F29" s="29">
        <f>-SUM('[36]Розшифровка 2 до формування'!F210)</f>
        <v>-953</v>
      </c>
      <c r="G29" s="31">
        <f t="shared" si="1"/>
        <v>-53</v>
      </c>
      <c r="H29" s="37"/>
    </row>
    <row r="30" spans="1:13" ht="30" customHeight="1">
      <c r="A30" s="26" t="s">
        <v>28</v>
      </c>
      <c r="B30" s="27">
        <v>1035</v>
      </c>
      <c r="C30" s="28">
        <f>-SUM('[36]Розшифровка 2 до формування'!D69,'[36]Розшифровка 2 до формування'!D189,)</f>
        <v>-180.2</v>
      </c>
      <c r="D30" s="29">
        <f t="shared" si="9"/>
        <v>-392.29999999999995</v>
      </c>
      <c r="E30" s="30">
        <f>-SUM('[36]Розшифровка 2 до формування'!E69,)</f>
        <v>-811</v>
      </c>
      <c r="F30" s="29">
        <f>-SUM('[36]Розшифровка 2 до формування'!F69,)</f>
        <v>-392.29999999999995</v>
      </c>
      <c r="G30" s="31">
        <f t="shared" si="1"/>
        <v>418.70000000000005</v>
      </c>
      <c r="H30" s="31">
        <f t="shared" si="2"/>
        <v>48.37237977805178</v>
      </c>
    </row>
    <row r="31" spans="1:13" ht="41.25" customHeight="1">
      <c r="A31" s="16" t="s">
        <v>29</v>
      </c>
      <c r="B31" s="27">
        <v>1100</v>
      </c>
      <c r="C31" s="23">
        <f t="shared" ref="C31:F31" si="10">SUM(C15,C16,C22,C25)</f>
        <v>7949.4999999999936</v>
      </c>
      <c r="D31" s="21">
        <f t="shared" si="10"/>
        <v>-22967.900000000074</v>
      </c>
      <c r="E31" s="24">
        <f t="shared" si="10"/>
        <v>-16100</v>
      </c>
      <c r="F31" s="21">
        <f t="shared" si="10"/>
        <v>-22967.900000000074</v>
      </c>
      <c r="G31" s="21">
        <f t="shared" si="1"/>
        <v>-6867.9000000000742</v>
      </c>
      <c r="H31" s="21">
        <f t="shared" si="2"/>
        <v>142.65776397515575</v>
      </c>
    </row>
    <row r="32" spans="1:13" ht="28.5" customHeight="1">
      <c r="A32" s="16" t="s">
        <v>30</v>
      </c>
      <c r="B32" s="17">
        <v>1130</v>
      </c>
      <c r="C32" s="23">
        <f>'[36]Розшифровка 1 до Формування'!D24</f>
        <v>1394.2</v>
      </c>
      <c r="D32" s="21">
        <f>F32</f>
        <v>0</v>
      </c>
      <c r="E32" s="40">
        <f>'[36]Розшифровка 1 до Формування'!E24</f>
        <v>0</v>
      </c>
      <c r="F32" s="41">
        <f>'[36]Розшифровка 1 до Формування'!F24</f>
        <v>0</v>
      </c>
      <c r="G32" s="21">
        <f t="shared" si="1"/>
        <v>0</v>
      </c>
      <c r="H32" s="42"/>
      <c r="I32" s="43"/>
      <c r="J32" s="43"/>
      <c r="K32" s="35"/>
      <c r="L32" s="35"/>
      <c r="M32" s="35"/>
    </row>
    <row r="33" spans="1:15" ht="30.75" customHeight="1">
      <c r="A33" s="44" t="s">
        <v>31</v>
      </c>
      <c r="B33" s="17">
        <v>1140</v>
      </c>
      <c r="C33" s="36"/>
      <c r="D33" s="31"/>
      <c r="E33" s="30" t="s">
        <v>32</v>
      </c>
      <c r="F33" s="45"/>
      <c r="G33" s="39" t="e">
        <f t="shared" si="1"/>
        <v>#VALUE!</v>
      </c>
      <c r="H33" s="37"/>
      <c r="K33" s="35"/>
      <c r="L33" s="35"/>
      <c r="M33" s="35"/>
    </row>
    <row r="34" spans="1:15" ht="32.25" customHeight="1">
      <c r="A34" s="16" t="s">
        <v>33</v>
      </c>
      <c r="B34" s="17">
        <v>1150</v>
      </c>
      <c r="C34" s="18">
        <f>'[36]Розшифровка 1 до Формування'!D26</f>
        <v>16151</v>
      </c>
      <c r="D34" s="19">
        <f>F34</f>
        <v>16522.7</v>
      </c>
      <c r="E34" s="40">
        <f>'[36]Розшифровка 1 до Формування'!E26</f>
        <v>16100</v>
      </c>
      <c r="F34" s="46">
        <f>'[36]Розшифровка 1 до Формування'!F26</f>
        <v>16522.7</v>
      </c>
      <c r="G34" s="21">
        <f t="shared" si="1"/>
        <v>422.70000000000073</v>
      </c>
      <c r="H34" s="47">
        <f>(F34/E34)*100</f>
        <v>102.62546583850931</v>
      </c>
      <c r="I34" s="35"/>
      <c r="J34" s="35"/>
      <c r="K34" s="35"/>
      <c r="L34" s="35"/>
      <c r="M34" s="35"/>
    </row>
    <row r="35" spans="1:15" ht="28.5" customHeight="1">
      <c r="A35" s="16" t="s">
        <v>34</v>
      </c>
      <c r="B35" s="17">
        <v>1160</v>
      </c>
      <c r="C35" s="36"/>
      <c r="D35" s="31"/>
      <c r="E35" s="30" t="s">
        <v>32</v>
      </c>
      <c r="F35" s="45"/>
      <c r="G35" s="39" t="e">
        <f t="shared" si="1"/>
        <v>#VALUE!</v>
      </c>
      <c r="H35" s="37"/>
      <c r="K35" s="35"/>
      <c r="L35" s="35"/>
      <c r="M35" s="35"/>
    </row>
    <row r="36" spans="1:15" ht="43.5" customHeight="1">
      <c r="A36" s="16" t="s">
        <v>35</v>
      </c>
      <c r="B36" s="17">
        <v>1170</v>
      </c>
      <c r="C36" s="23">
        <f>SUM(C31, C32:C35)</f>
        <v>25494.699999999993</v>
      </c>
      <c r="D36" s="21">
        <f>SUM(D31, D32:D35)</f>
        <v>-6445.2000000000735</v>
      </c>
      <c r="E36" s="24">
        <f>SUM(E31, E32:E35)</f>
        <v>0</v>
      </c>
      <c r="F36" s="41">
        <f>SUM(F31, F32:F35)</f>
        <v>-6445.2000000000735</v>
      </c>
      <c r="G36" s="21">
        <f t="shared" si="1"/>
        <v>-6445.2000000000735</v>
      </c>
      <c r="H36" s="37"/>
      <c r="K36" s="35"/>
    </row>
    <row r="37" spans="1:15" ht="24.75" customHeight="1">
      <c r="A37" s="44" t="s">
        <v>36</v>
      </c>
      <c r="B37" s="27">
        <v>1180</v>
      </c>
      <c r="C37" s="36"/>
      <c r="D37" s="31"/>
      <c r="E37" s="30" t="s">
        <v>32</v>
      </c>
      <c r="F37" s="45"/>
      <c r="G37" s="39" t="e">
        <f t="shared" si="1"/>
        <v>#VALUE!</v>
      </c>
      <c r="H37" s="37"/>
    </row>
    <row r="38" spans="1:15" ht="29.25" customHeight="1">
      <c r="A38" s="44" t="s">
        <v>37</v>
      </c>
      <c r="B38" s="27">
        <v>1181</v>
      </c>
      <c r="C38" s="36"/>
      <c r="D38" s="31"/>
      <c r="E38" s="30"/>
      <c r="F38" s="45"/>
      <c r="G38" s="21">
        <f t="shared" si="1"/>
        <v>0</v>
      </c>
      <c r="H38" s="37"/>
    </row>
    <row r="39" spans="1:15" ht="31.5" customHeight="1">
      <c r="A39" s="16" t="s">
        <v>38</v>
      </c>
      <c r="B39" s="27">
        <v>1200</v>
      </c>
      <c r="C39" s="23">
        <f>SUM(C36:C38)</f>
        <v>25494.699999999993</v>
      </c>
      <c r="D39" s="21">
        <f>SUM(D36:D38)</f>
        <v>-6445.2000000000735</v>
      </c>
      <c r="E39" s="24">
        <f>SUM(E36:E38)</f>
        <v>0</v>
      </c>
      <c r="F39" s="41">
        <f>SUM(F36:F38)</f>
        <v>-6445.2000000000735</v>
      </c>
      <c r="G39" s="21">
        <f t="shared" si="1"/>
        <v>-6445.2000000000735</v>
      </c>
      <c r="H39" s="48"/>
      <c r="I39" s="1">
        <v>1531.2</v>
      </c>
    </row>
    <row r="40" spans="1:15" ht="27" customHeight="1">
      <c r="A40" s="44" t="s">
        <v>39</v>
      </c>
      <c r="B40" s="27">
        <v>1201</v>
      </c>
      <c r="C40" s="36">
        <f>C42+C43</f>
        <v>25494.699999999983</v>
      </c>
      <c r="D40" s="31"/>
      <c r="E40" s="30">
        <f t="shared" ref="E40" si="11">E42+E43</f>
        <v>0</v>
      </c>
      <c r="F40" s="45"/>
      <c r="G40" s="31">
        <f t="shared" si="1"/>
        <v>0</v>
      </c>
      <c r="H40" s="37"/>
    </row>
    <row r="41" spans="1:15" ht="27.75" customHeight="1">
      <c r="A41" s="44" t="s">
        <v>40</v>
      </c>
      <c r="B41" s="27">
        <v>1202</v>
      </c>
      <c r="C41" s="36"/>
      <c r="D41" s="31">
        <f>D43+D42</f>
        <v>-6445.2000000000407</v>
      </c>
      <c r="E41" s="30" t="s">
        <v>32</v>
      </c>
      <c r="F41" s="45">
        <f>F43+F42</f>
        <v>-6445.2000000000407</v>
      </c>
      <c r="G41" s="39" t="e">
        <f t="shared" si="1"/>
        <v>#VALUE!</v>
      </c>
      <c r="H41" s="37"/>
    </row>
    <row r="42" spans="1:15" ht="27.75" customHeight="1">
      <c r="A42" s="16" t="s">
        <v>41</v>
      </c>
      <c r="B42" s="17">
        <v>1210</v>
      </c>
      <c r="C42" s="23">
        <f t="shared" ref="C42:F42" si="12">SUM(C8,C22,C32,C34,C38)</f>
        <v>216794.6</v>
      </c>
      <c r="D42" s="21">
        <f t="shared" si="12"/>
        <v>212212.09999999998</v>
      </c>
      <c r="E42" s="24">
        <f>SUM(E8,E22,E32,E34,E38)</f>
        <v>192988.50000000003</v>
      </c>
      <c r="F42" s="49">
        <f t="shared" si="12"/>
        <v>212212.09999999998</v>
      </c>
      <c r="G42" s="21">
        <f t="shared" si="1"/>
        <v>19223.599999999948</v>
      </c>
      <c r="H42" s="47">
        <f t="shared" si="2"/>
        <v>109.96100803933911</v>
      </c>
      <c r="I42" s="1">
        <v>98373.1</v>
      </c>
    </row>
    <row r="43" spans="1:15" ht="31.5" customHeight="1">
      <c r="A43" s="16" t="s">
        <v>42</v>
      </c>
      <c r="B43" s="17">
        <v>1220</v>
      </c>
      <c r="C43" s="23">
        <f t="shared" ref="C43:D43" si="13">SUM(C9,C16,C25,C33,C35,C37)</f>
        <v>-191299.90000000002</v>
      </c>
      <c r="D43" s="21">
        <f t="shared" si="13"/>
        <v>-218657.30000000002</v>
      </c>
      <c r="E43" s="24">
        <f>SUM(E9,E16,E25,E33,E35,E37)</f>
        <v>-192988.50000000003</v>
      </c>
      <c r="F43" s="46">
        <f>SUM(F9,F16,F25,F33,F35,F37)</f>
        <v>-218657.30000000002</v>
      </c>
      <c r="G43" s="21">
        <f t="shared" si="1"/>
        <v>-25668.799999999988</v>
      </c>
      <c r="H43" s="47">
        <f t="shared" si="2"/>
        <v>113.30068890115213</v>
      </c>
      <c r="I43" s="22"/>
      <c r="J43" s="22"/>
      <c r="K43" s="22"/>
      <c r="L43" s="22"/>
      <c r="M43" s="22"/>
      <c r="N43" s="22"/>
      <c r="O43" s="22"/>
    </row>
    <row r="44" spans="1:15" ht="21.95" customHeight="1">
      <c r="A44" s="101" t="s">
        <v>43</v>
      </c>
      <c r="B44" s="101"/>
      <c r="C44" s="101"/>
      <c r="D44" s="101"/>
      <c r="E44" s="101"/>
      <c r="F44" s="101"/>
      <c r="G44" s="101"/>
      <c r="H44" s="101"/>
      <c r="K44" s="25"/>
    </row>
    <row r="45" spans="1:15" ht="26.25" customHeight="1">
      <c r="A45" s="26" t="s">
        <v>44</v>
      </c>
      <c r="B45" s="50">
        <v>9000</v>
      </c>
      <c r="C45" s="36">
        <f>-(C10+C17+C26)</f>
        <v>62435.399999999994</v>
      </c>
      <c r="D45" s="31">
        <f t="shared" ref="D45:F47" si="14">-(D10+D17+D26)</f>
        <v>83385.700000000012</v>
      </c>
      <c r="E45" s="51">
        <f t="shared" si="14"/>
        <v>61836.9</v>
      </c>
      <c r="F45" s="45">
        <f t="shared" si="14"/>
        <v>83385.700000000012</v>
      </c>
      <c r="G45" s="31">
        <f t="shared" ref="G45:G50" si="15">F45-E45</f>
        <v>21548.80000000001</v>
      </c>
      <c r="H45" s="31">
        <f t="shared" ref="H45:H50" si="16">(F45/E45)*100</f>
        <v>134.84780123195051</v>
      </c>
      <c r="I45" s="34"/>
      <c r="J45" s="34"/>
      <c r="K45" s="34"/>
      <c r="L45" s="34"/>
      <c r="M45" s="34"/>
    </row>
    <row r="46" spans="1:15" ht="27" customHeight="1">
      <c r="A46" s="26" t="s">
        <v>17</v>
      </c>
      <c r="B46" s="50">
        <v>9010</v>
      </c>
      <c r="C46" s="36">
        <f>-(C11+C18+C27)</f>
        <v>89185.900000000009</v>
      </c>
      <c r="D46" s="31">
        <f t="shared" si="14"/>
        <v>92385.4</v>
      </c>
      <c r="E46" s="51">
        <f t="shared" si="14"/>
        <v>90148</v>
      </c>
      <c r="F46" s="45">
        <f t="shared" si="14"/>
        <v>92385.4</v>
      </c>
      <c r="G46" s="31">
        <f t="shared" si="15"/>
        <v>2237.3999999999942</v>
      </c>
      <c r="H46" s="31">
        <f t="shared" si="16"/>
        <v>102.48191862270932</v>
      </c>
      <c r="I46" s="34"/>
      <c r="J46" s="34"/>
      <c r="K46" s="34"/>
      <c r="L46" s="34"/>
      <c r="M46" s="34"/>
    </row>
    <row r="47" spans="1:15" ht="27" customHeight="1">
      <c r="A47" s="26" t="s">
        <v>18</v>
      </c>
      <c r="B47" s="50">
        <v>9020</v>
      </c>
      <c r="C47" s="36">
        <f>-(C12+C19+C28)</f>
        <v>19123.900000000001</v>
      </c>
      <c r="D47" s="31">
        <f t="shared" si="14"/>
        <v>19694.000000000004</v>
      </c>
      <c r="E47" s="51">
        <f t="shared" si="14"/>
        <v>19410.700000000004</v>
      </c>
      <c r="F47" s="45">
        <f t="shared" si="14"/>
        <v>19694.000000000004</v>
      </c>
      <c r="G47" s="31">
        <f t="shared" si="15"/>
        <v>283.29999999999927</v>
      </c>
      <c r="H47" s="31">
        <f t="shared" si="16"/>
        <v>101.45950429402339</v>
      </c>
      <c r="I47" s="34"/>
      <c r="J47" s="34"/>
      <c r="K47" s="34"/>
      <c r="L47" s="34"/>
      <c r="M47" s="34"/>
    </row>
    <row r="48" spans="1:15" ht="27" customHeight="1">
      <c r="A48" s="26" t="s">
        <v>19</v>
      </c>
      <c r="B48" s="50">
        <v>9030</v>
      </c>
      <c r="C48" s="36">
        <f>-(C13+C29)</f>
        <v>17823.900000000001</v>
      </c>
      <c r="D48" s="31">
        <f t="shared" ref="D48:F48" si="17">-(D13+D29)</f>
        <v>19229.7</v>
      </c>
      <c r="E48" s="51">
        <f t="shared" si="17"/>
        <v>17680</v>
      </c>
      <c r="F48" s="45">
        <f t="shared" si="17"/>
        <v>19229.7</v>
      </c>
      <c r="G48" s="31">
        <f t="shared" si="15"/>
        <v>1549.7000000000007</v>
      </c>
      <c r="H48" s="31">
        <f t="shared" si="16"/>
        <v>108.76527149321267</v>
      </c>
      <c r="I48" s="34"/>
      <c r="J48" s="34"/>
      <c r="K48" s="34"/>
      <c r="L48" s="34"/>
      <c r="M48" s="34"/>
    </row>
    <row r="49" spans="1:13" ht="26.25" customHeight="1">
      <c r="A49" s="26" t="s">
        <v>45</v>
      </c>
      <c r="B49" s="50">
        <v>9040</v>
      </c>
      <c r="C49" s="36">
        <f>-(C14+C21+C30)</f>
        <v>2730.8</v>
      </c>
      <c r="D49" s="31">
        <f t="shared" ref="D49:F49" si="18">-(D14+D21+D30)</f>
        <v>3962.5</v>
      </c>
      <c r="E49" s="51">
        <f t="shared" si="18"/>
        <v>3912.8999999999996</v>
      </c>
      <c r="F49" s="45">
        <f t="shared" si="18"/>
        <v>3962.5</v>
      </c>
      <c r="G49" s="31">
        <f t="shared" si="15"/>
        <v>49.600000000000364</v>
      </c>
      <c r="H49" s="31">
        <f t="shared" si="16"/>
        <v>101.26760203429683</v>
      </c>
      <c r="I49" s="34"/>
      <c r="J49" s="34"/>
      <c r="K49" s="34"/>
      <c r="L49" s="34"/>
      <c r="M49" s="34"/>
    </row>
    <row r="50" spans="1:13" ht="29.25" customHeight="1">
      <c r="A50" s="52" t="s">
        <v>46</v>
      </c>
      <c r="B50" s="53">
        <v>9050</v>
      </c>
      <c r="C50" s="23">
        <f>SUM(C45:C49)</f>
        <v>191299.89999999997</v>
      </c>
      <c r="D50" s="21">
        <f t="shared" ref="D50:F50" si="19">SUM(D45:D49)</f>
        <v>218657.30000000002</v>
      </c>
      <c r="E50" s="54">
        <f t="shared" si="19"/>
        <v>192988.5</v>
      </c>
      <c r="F50" s="41">
        <f t="shared" si="19"/>
        <v>218657.30000000002</v>
      </c>
      <c r="G50" s="21">
        <f t="shared" si="15"/>
        <v>25668.800000000017</v>
      </c>
      <c r="H50" s="21">
        <f t="shared" si="16"/>
        <v>113.30068890115214</v>
      </c>
      <c r="I50" s="34"/>
      <c r="J50" s="34"/>
      <c r="K50" s="34"/>
      <c r="L50" s="34"/>
      <c r="M50" s="34"/>
    </row>
    <row r="51" spans="1:13" ht="21.95" customHeight="1">
      <c r="A51" s="102" t="s">
        <v>47</v>
      </c>
      <c r="B51" s="102"/>
      <c r="C51" s="102"/>
      <c r="D51" s="102"/>
      <c r="E51" s="102"/>
      <c r="F51" s="102"/>
      <c r="G51" s="102"/>
      <c r="H51" s="102"/>
      <c r="K51" s="34"/>
    </row>
    <row r="52" spans="1:13" ht="63" customHeight="1">
      <c r="A52" s="55" t="s">
        <v>48</v>
      </c>
      <c r="B52" s="17">
        <v>2110</v>
      </c>
      <c r="C52" s="23">
        <f t="shared" ref="C52:F52" si="20">SUM(C53:C56)</f>
        <v>-1373.1</v>
      </c>
      <c r="D52" s="21">
        <f t="shared" si="20"/>
        <v>-4656.2</v>
      </c>
      <c r="E52" s="56">
        <f t="shared" si="20"/>
        <v>-4557.3999999999996</v>
      </c>
      <c r="F52" s="21">
        <f t="shared" si="20"/>
        <v>-4656.2</v>
      </c>
      <c r="G52" s="21">
        <f>F52-E52</f>
        <v>-98.800000000000182</v>
      </c>
      <c r="H52" s="21">
        <f>(F52/E52)*100</f>
        <v>102.16790275156889</v>
      </c>
      <c r="I52" s="34"/>
      <c r="J52" s="34"/>
    </row>
    <row r="53" spans="1:13" ht="48" customHeight="1">
      <c r="A53" s="26" t="s">
        <v>49</v>
      </c>
      <c r="B53" s="27">
        <v>2111</v>
      </c>
      <c r="C53" s="28">
        <v>-35.299999999999997</v>
      </c>
      <c r="D53" s="29">
        <f>F53</f>
        <v>-36.9</v>
      </c>
      <c r="E53" s="30">
        <v>-50</v>
      </c>
      <c r="F53" s="29">
        <v>-36.9</v>
      </c>
      <c r="G53" s="31">
        <f t="shared" ref="G53:G68" si="21">F53-E53</f>
        <v>13.100000000000001</v>
      </c>
      <c r="H53" s="31">
        <f>(F53/E53)*100</f>
        <v>73.8</v>
      </c>
    </row>
    <row r="54" spans="1:13" ht="50.25" customHeight="1">
      <c r="A54" s="57" t="s">
        <v>50</v>
      </c>
      <c r="B54" s="27">
        <v>2112</v>
      </c>
      <c r="C54" s="36"/>
      <c r="D54" s="31"/>
      <c r="E54" s="58"/>
      <c r="F54" s="31"/>
      <c r="G54" s="31">
        <f t="shared" si="21"/>
        <v>0</v>
      </c>
      <c r="H54" s="37"/>
    </row>
    <row r="55" spans="1:13" ht="30" customHeight="1">
      <c r="A55" s="26" t="s">
        <v>51</v>
      </c>
      <c r="B55" s="27">
        <v>2113</v>
      </c>
      <c r="C55" s="28">
        <v>-1337.8</v>
      </c>
      <c r="D55" s="29">
        <v>-4619.3</v>
      </c>
      <c r="E55" s="30">
        <v>-4507.3999999999996</v>
      </c>
      <c r="F55" s="29">
        <f>D55</f>
        <v>-4619.3</v>
      </c>
      <c r="G55" s="31">
        <f t="shared" si="21"/>
        <v>-111.90000000000055</v>
      </c>
      <c r="H55" s="31">
        <f t="shared" ref="H55:H68" si="22">(F55/E55)*100</f>
        <v>102.48258419487955</v>
      </c>
    </row>
    <row r="56" spans="1:13" ht="30" customHeight="1">
      <c r="A56" s="26" t="s">
        <v>52</v>
      </c>
      <c r="B56" s="27">
        <v>2114</v>
      </c>
      <c r="C56" s="36"/>
      <c r="D56" s="31"/>
      <c r="E56" s="58"/>
      <c r="F56" s="31"/>
      <c r="G56" s="21">
        <f t="shared" si="21"/>
        <v>0</v>
      </c>
      <c r="H56" s="37"/>
    </row>
    <row r="57" spans="1:13" ht="65.25" customHeight="1">
      <c r="A57" s="59" t="s">
        <v>53</v>
      </c>
      <c r="B57" s="53">
        <v>2120</v>
      </c>
      <c r="C57" s="23">
        <f>SUM(C58:C63)</f>
        <v>-16053.8</v>
      </c>
      <c r="D57" s="21">
        <f>SUM(D58:D63)</f>
        <v>-16629.800000000003</v>
      </c>
      <c r="E57" s="56">
        <f>SUM(E58:E63)</f>
        <v>-16627</v>
      </c>
      <c r="F57" s="21">
        <f>SUM(F58:F63)</f>
        <v>-16629.800000000003</v>
      </c>
      <c r="G57" s="21">
        <f t="shared" si="21"/>
        <v>-2.8000000000029104</v>
      </c>
      <c r="H57" s="21">
        <f t="shared" si="22"/>
        <v>100.01684007938896</v>
      </c>
    </row>
    <row r="58" spans="1:13" ht="27" customHeight="1">
      <c r="A58" s="57" t="s">
        <v>54</v>
      </c>
      <c r="B58" s="50">
        <v>2121</v>
      </c>
      <c r="C58" s="36"/>
      <c r="D58" s="31"/>
      <c r="E58" s="58"/>
      <c r="F58" s="31"/>
      <c r="G58" s="21">
        <f t="shared" si="21"/>
        <v>0</v>
      </c>
      <c r="H58" s="37"/>
    </row>
    <row r="59" spans="1:13" ht="33" customHeight="1">
      <c r="A59" s="26" t="s">
        <v>55</v>
      </c>
      <c r="B59" s="50">
        <v>2122</v>
      </c>
      <c r="C59" s="28">
        <v>-16053.5</v>
      </c>
      <c r="D59" s="29">
        <f>F59</f>
        <v>-16629.400000000001</v>
      </c>
      <c r="E59" s="30">
        <v>-16226.7</v>
      </c>
      <c r="F59" s="29">
        <v>-16629.400000000001</v>
      </c>
      <c r="G59" s="31">
        <f t="shared" si="21"/>
        <v>-402.70000000000073</v>
      </c>
      <c r="H59" s="31">
        <f t="shared" si="22"/>
        <v>102.48171223970371</v>
      </c>
    </row>
    <row r="60" spans="1:13" ht="27.75" customHeight="1">
      <c r="A60" s="26" t="s">
        <v>56</v>
      </c>
      <c r="B60" s="50">
        <v>2123</v>
      </c>
      <c r="C60" s="36">
        <v>-0.3</v>
      </c>
      <c r="D60" s="31">
        <f>F60</f>
        <v>-0.4</v>
      </c>
      <c r="E60" s="58">
        <v>-400.3</v>
      </c>
      <c r="F60" s="31">
        <v>-0.4</v>
      </c>
      <c r="G60" s="31">
        <f t="shared" si="21"/>
        <v>399.90000000000003</v>
      </c>
      <c r="H60" s="37"/>
      <c r="I60" s="1">
        <v>0.4</v>
      </c>
    </row>
    <row r="61" spans="1:13" ht="27.75" customHeight="1">
      <c r="A61" s="26" t="s">
        <v>57</v>
      </c>
      <c r="B61" s="50">
        <v>2124</v>
      </c>
      <c r="C61" s="36"/>
      <c r="D61" s="31"/>
      <c r="E61" s="58"/>
      <c r="F61" s="31"/>
      <c r="G61" s="21">
        <f t="shared" si="21"/>
        <v>0</v>
      </c>
      <c r="H61" s="37"/>
    </row>
    <row r="62" spans="1:13" ht="110.25" customHeight="1">
      <c r="A62" s="26" t="s">
        <v>58</v>
      </c>
      <c r="B62" s="50">
        <v>2125</v>
      </c>
      <c r="C62" s="36"/>
      <c r="D62" s="31"/>
      <c r="E62" s="58"/>
      <c r="F62" s="31"/>
      <c r="G62" s="21">
        <f t="shared" si="21"/>
        <v>0</v>
      </c>
      <c r="H62" s="37"/>
    </row>
    <row r="63" spans="1:13" ht="29.25" customHeight="1">
      <c r="A63" s="26" t="s">
        <v>52</v>
      </c>
      <c r="B63" s="50">
        <v>2126</v>
      </c>
      <c r="C63" s="36"/>
      <c r="D63" s="31"/>
      <c r="E63" s="58"/>
      <c r="F63" s="31"/>
      <c r="G63" s="21">
        <f t="shared" si="21"/>
        <v>0</v>
      </c>
      <c r="H63" s="37"/>
    </row>
    <row r="64" spans="1:13" ht="44.25" customHeight="1">
      <c r="A64" s="55" t="s">
        <v>59</v>
      </c>
      <c r="B64" s="53">
        <v>2130</v>
      </c>
      <c r="C64" s="23">
        <f t="shared" ref="C64:F64" si="23">SUM(C65:C67)</f>
        <v>-19948</v>
      </c>
      <c r="D64" s="21">
        <f t="shared" si="23"/>
        <v>-20547.900000000005</v>
      </c>
      <c r="E64" s="56">
        <f t="shared" si="23"/>
        <v>-20138.600000000006</v>
      </c>
      <c r="F64" s="21">
        <f t="shared" si="23"/>
        <v>-20547.900000000005</v>
      </c>
      <c r="G64" s="21">
        <f t="shared" si="21"/>
        <v>-409.29999999999927</v>
      </c>
      <c r="H64" s="21">
        <f t="shared" si="22"/>
        <v>102.03241536154448</v>
      </c>
    </row>
    <row r="65" spans="1:8" ht="31.5" customHeight="1">
      <c r="A65" s="26" t="s">
        <v>60</v>
      </c>
      <c r="B65" s="50">
        <v>2131</v>
      </c>
      <c r="C65" s="36"/>
      <c r="D65" s="31"/>
      <c r="E65" s="58"/>
      <c r="F65" s="31"/>
      <c r="G65" s="21">
        <f t="shared" si="21"/>
        <v>0</v>
      </c>
      <c r="H65" s="37"/>
    </row>
    <row r="66" spans="1:8" ht="44.25" customHeight="1">
      <c r="A66" s="26" t="s">
        <v>61</v>
      </c>
      <c r="B66" s="50">
        <v>2132</v>
      </c>
      <c r="C66" s="28">
        <f>-C47</f>
        <v>-19123.900000000001</v>
      </c>
      <c r="D66" s="29">
        <f t="shared" ref="D66:F66" si="24">-D47</f>
        <v>-19694.000000000004</v>
      </c>
      <c r="E66" s="30">
        <f t="shared" si="24"/>
        <v>-19410.700000000004</v>
      </c>
      <c r="F66" s="29">
        <f t="shared" si="24"/>
        <v>-19694.000000000004</v>
      </c>
      <c r="G66" s="31">
        <f t="shared" si="21"/>
        <v>-283.29999999999927</v>
      </c>
      <c r="H66" s="31">
        <f t="shared" si="22"/>
        <v>101.45950429402339</v>
      </c>
    </row>
    <row r="67" spans="1:8" ht="42.75" customHeight="1">
      <c r="A67" s="26" t="s">
        <v>62</v>
      </c>
      <c r="B67" s="50">
        <v>2133</v>
      </c>
      <c r="C67" s="28">
        <v>-824.1</v>
      </c>
      <c r="D67" s="29">
        <f>F67</f>
        <v>-853.9</v>
      </c>
      <c r="E67" s="30">
        <v>-727.9</v>
      </c>
      <c r="F67" s="29">
        <v>-853.9</v>
      </c>
      <c r="G67" s="31">
        <f t="shared" si="21"/>
        <v>-126</v>
      </c>
      <c r="H67" s="31">
        <f t="shared" si="22"/>
        <v>117.3100700645693</v>
      </c>
    </row>
    <row r="68" spans="1:8" ht="35.25" customHeight="1">
      <c r="A68" s="59" t="s">
        <v>63</v>
      </c>
      <c r="B68" s="53">
        <v>2200</v>
      </c>
      <c r="C68" s="60">
        <f>SUM(C52+C57+C64)</f>
        <v>-37374.899999999994</v>
      </c>
      <c r="D68" s="21">
        <f>SUM(D52+D57+D64)</f>
        <v>-41833.900000000009</v>
      </c>
      <c r="E68" s="56">
        <f>SUM(E52+E57+E64)</f>
        <v>-41323.000000000007</v>
      </c>
      <c r="F68" s="21">
        <f>SUM(F52+F57+F64)</f>
        <v>-41833.900000000009</v>
      </c>
      <c r="G68" s="21">
        <f t="shared" si="21"/>
        <v>-510.90000000000146</v>
      </c>
      <c r="H68" s="21">
        <f t="shared" si="22"/>
        <v>101.23635747646588</v>
      </c>
    </row>
    <row r="69" spans="1:8" ht="27.75" customHeight="1">
      <c r="A69" s="103" t="s">
        <v>64</v>
      </c>
      <c r="B69" s="104"/>
      <c r="C69" s="104"/>
      <c r="D69" s="104"/>
      <c r="E69" s="104"/>
      <c r="F69" s="104"/>
      <c r="G69" s="104"/>
      <c r="H69" s="105"/>
    </row>
    <row r="70" spans="1:8" ht="33" customHeight="1">
      <c r="A70" s="16" t="s">
        <v>65</v>
      </c>
      <c r="B70" s="17">
        <v>4000</v>
      </c>
      <c r="C70" s="23">
        <f>SUM(C71:C77)</f>
        <v>4723.2000000000007</v>
      </c>
      <c r="D70" s="21">
        <f>SUM(D71:D77)</f>
        <v>10896.700000000004</v>
      </c>
      <c r="E70" s="56">
        <f>SUM(E71:E77)</f>
        <v>450</v>
      </c>
      <c r="F70" s="21">
        <f>SUM(F71:F77)</f>
        <v>11184.400000000005</v>
      </c>
      <c r="G70" s="21">
        <f>F70-E70</f>
        <v>10734.400000000005</v>
      </c>
      <c r="H70" s="39">
        <f>(F70/E70)*100</f>
        <v>2485.4222222222234</v>
      </c>
    </row>
    <row r="71" spans="1:8" ht="30.75" customHeight="1">
      <c r="A71" s="26" t="s">
        <v>66</v>
      </c>
      <c r="B71" s="27">
        <v>4010</v>
      </c>
      <c r="C71" s="36"/>
      <c r="D71" s="31"/>
      <c r="E71" s="58"/>
      <c r="F71" s="31"/>
      <c r="G71" s="21">
        <f t="shared" ref="G71:G77" si="25">F71-E71</f>
        <v>0</v>
      </c>
      <c r="H71" s="61" t="e">
        <f t="shared" ref="H71:H77" si="26">(F71/E71)*100</f>
        <v>#DIV/0!</v>
      </c>
    </row>
    <row r="72" spans="1:8" ht="42.75" customHeight="1">
      <c r="A72" s="26" t="s">
        <v>67</v>
      </c>
      <c r="B72" s="27">
        <v>4020</v>
      </c>
      <c r="C72" s="36">
        <f>'[36]Розшифровка кап'!C6</f>
        <v>4588.2000000000007</v>
      </c>
      <c r="D72" s="31">
        <f>F72</f>
        <v>8337.2000000000025</v>
      </c>
      <c r="E72" s="58">
        <f>'[36]Розшифровка кап'!D6</f>
        <v>0</v>
      </c>
      <c r="F72" s="31">
        <f>'[36]Розшифровка кап'!E6</f>
        <v>8337.2000000000025</v>
      </c>
      <c r="G72" s="21">
        <f t="shared" si="25"/>
        <v>8337.2000000000025</v>
      </c>
      <c r="H72" s="61" t="e">
        <f t="shared" si="26"/>
        <v>#DIV/0!</v>
      </c>
    </row>
    <row r="73" spans="1:8" ht="77.25" customHeight="1">
      <c r="A73" s="26" t="s">
        <v>68</v>
      </c>
      <c r="B73" s="27">
        <v>4030</v>
      </c>
      <c r="C73" s="36"/>
      <c r="D73" s="31"/>
      <c r="E73" s="58"/>
      <c r="F73" s="31">
        <f>'[36]Розшифровка кап'!E38</f>
        <v>287.7</v>
      </c>
      <c r="G73" s="21">
        <f t="shared" si="25"/>
        <v>287.7</v>
      </c>
      <c r="H73" s="61" t="e">
        <f t="shared" si="26"/>
        <v>#DIV/0!</v>
      </c>
    </row>
    <row r="74" spans="1:8" ht="42" customHeight="1">
      <c r="A74" s="26" t="s">
        <v>69</v>
      </c>
      <c r="B74" s="27">
        <v>4040</v>
      </c>
      <c r="C74" s="36"/>
      <c r="D74" s="31"/>
      <c r="E74" s="58"/>
      <c r="F74" s="31"/>
      <c r="G74" s="21">
        <f t="shared" si="25"/>
        <v>0</v>
      </c>
      <c r="H74" s="61" t="e">
        <f t="shared" si="26"/>
        <v>#DIV/0!</v>
      </c>
    </row>
    <row r="75" spans="1:8" ht="61.5" customHeight="1">
      <c r="A75" s="26" t="s">
        <v>70</v>
      </c>
      <c r="B75" s="27">
        <v>4050</v>
      </c>
      <c r="C75" s="62">
        <f>'[36]Розшифровка кап'!C39</f>
        <v>135</v>
      </c>
      <c r="D75" s="63">
        <f>F75</f>
        <v>2090.8000000000002</v>
      </c>
      <c r="E75" s="58">
        <f>'[36]Розшифровка кап'!D39</f>
        <v>0</v>
      </c>
      <c r="F75" s="63">
        <f>'[36]Розшифровка кап'!E39</f>
        <v>2090.8000000000002</v>
      </c>
      <c r="G75" s="31">
        <f t="shared" si="25"/>
        <v>2090.8000000000002</v>
      </c>
      <c r="H75" s="61" t="e">
        <f t="shared" si="26"/>
        <v>#DIV/0!</v>
      </c>
    </row>
    <row r="76" spans="1:8" ht="27.75" customHeight="1">
      <c r="A76" s="26" t="s">
        <v>71</v>
      </c>
      <c r="B76" s="27">
        <v>4060</v>
      </c>
      <c r="C76" s="36">
        <f>'[36]Розшифровка кап'!C44</f>
        <v>0</v>
      </c>
      <c r="D76" s="31">
        <f>F76</f>
        <v>468.70000000000005</v>
      </c>
      <c r="E76" s="58">
        <f>'[36]Розшифровка кап'!D44</f>
        <v>450</v>
      </c>
      <c r="F76" s="31">
        <f>'[36]Розшифровка кап'!E44</f>
        <v>468.70000000000005</v>
      </c>
      <c r="G76" s="31">
        <f t="shared" si="25"/>
        <v>18.700000000000045</v>
      </c>
      <c r="H76" s="61">
        <f t="shared" si="26"/>
        <v>104.15555555555555</v>
      </c>
    </row>
    <row r="77" spans="1:8" ht="24.75" customHeight="1">
      <c r="A77" s="26" t="s">
        <v>20</v>
      </c>
      <c r="B77" s="27">
        <v>4070</v>
      </c>
      <c r="C77" s="36"/>
      <c r="D77" s="31"/>
      <c r="E77" s="58"/>
      <c r="F77" s="31"/>
      <c r="G77" s="21">
        <f t="shared" si="25"/>
        <v>0</v>
      </c>
      <c r="H77" s="61" t="e">
        <f t="shared" si="26"/>
        <v>#DIV/0!</v>
      </c>
    </row>
    <row r="78" spans="1:8" ht="33.75" customHeight="1">
      <c r="A78" s="106" t="s">
        <v>72</v>
      </c>
      <c r="B78" s="107"/>
      <c r="C78" s="107"/>
      <c r="D78" s="107"/>
      <c r="E78" s="107"/>
      <c r="F78" s="107"/>
      <c r="G78" s="107"/>
      <c r="H78" s="108"/>
    </row>
    <row r="79" spans="1:8" ht="58.5" customHeight="1">
      <c r="A79" s="109" t="s">
        <v>3</v>
      </c>
      <c r="B79" s="92" t="s">
        <v>4</v>
      </c>
      <c r="C79" s="111" t="s">
        <v>5</v>
      </c>
      <c r="D79" s="112"/>
      <c r="E79" s="113" t="s">
        <v>73</v>
      </c>
      <c r="F79" s="92" t="s">
        <v>74</v>
      </c>
      <c r="G79" s="92" t="s">
        <v>11</v>
      </c>
      <c r="H79" s="94" t="s">
        <v>11</v>
      </c>
    </row>
    <row r="80" spans="1:8" ht="52.5" customHeight="1">
      <c r="A80" s="110"/>
      <c r="B80" s="93"/>
      <c r="C80" s="64" t="s">
        <v>7</v>
      </c>
      <c r="D80" s="50" t="s">
        <v>75</v>
      </c>
      <c r="E80" s="114"/>
      <c r="F80" s="93"/>
      <c r="G80" s="93"/>
      <c r="H80" s="95"/>
    </row>
    <row r="81" spans="1:10" s="72" customFormat="1" ht="85.5" customHeight="1">
      <c r="A81" s="59" t="s">
        <v>76</v>
      </c>
      <c r="B81" s="65" t="s">
        <v>77</v>
      </c>
      <c r="C81" s="66">
        <f t="shared" ref="C81" si="27">SUM(C82:C84)</f>
        <v>718</v>
      </c>
      <c r="D81" s="67">
        <f t="shared" ref="D81" si="28">SUM(D82:D84)</f>
        <v>722</v>
      </c>
      <c r="E81" s="68">
        <f>SUM(E82:E84)</f>
        <v>747</v>
      </c>
      <c r="F81" s="69">
        <f>SUM(F82:F84)</f>
        <v>722</v>
      </c>
      <c r="G81" s="70">
        <f>F81-E81</f>
        <v>-25</v>
      </c>
      <c r="H81" s="21">
        <f>F81/E81*100</f>
        <v>96.653279785809914</v>
      </c>
      <c r="I81" s="71"/>
      <c r="J81" s="71"/>
    </row>
    <row r="82" spans="1:10" ht="24.75" customHeight="1">
      <c r="A82" s="44" t="s">
        <v>78</v>
      </c>
      <c r="B82" s="27" t="s">
        <v>79</v>
      </c>
      <c r="C82" s="28">
        <v>1</v>
      </c>
      <c r="D82" s="29">
        <v>1</v>
      </c>
      <c r="E82" s="73">
        <v>1</v>
      </c>
      <c r="F82" s="74">
        <v>1</v>
      </c>
      <c r="G82" s="31">
        <f t="shared" ref="G82:G96" si="29">F82-E82</f>
        <v>0</v>
      </c>
      <c r="H82" s="31">
        <f t="shared" ref="H82:H96" si="30">F82/E82*100</f>
        <v>100</v>
      </c>
    </row>
    <row r="83" spans="1:10" ht="26.25" customHeight="1">
      <c r="A83" s="44" t="s">
        <v>80</v>
      </c>
      <c r="B83" s="27" t="s">
        <v>81</v>
      </c>
      <c r="C83" s="28">
        <v>27</v>
      </c>
      <c r="D83" s="29">
        <v>27</v>
      </c>
      <c r="E83" s="73">
        <v>27</v>
      </c>
      <c r="F83" s="74">
        <v>27</v>
      </c>
      <c r="G83" s="31">
        <f t="shared" si="29"/>
        <v>0</v>
      </c>
      <c r="H83" s="31">
        <f t="shared" si="30"/>
        <v>100</v>
      </c>
    </row>
    <row r="84" spans="1:10" ht="26.25" customHeight="1">
      <c r="A84" s="44" t="s">
        <v>82</v>
      </c>
      <c r="B84" s="27" t="s">
        <v>83</v>
      </c>
      <c r="C84" s="28">
        <v>690</v>
      </c>
      <c r="D84" s="29">
        <f>F84</f>
        <v>694</v>
      </c>
      <c r="E84" s="73">
        <v>719</v>
      </c>
      <c r="F84" s="74">
        <v>694</v>
      </c>
      <c r="G84" s="31">
        <f t="shared" si="29"/>
        <v>-25</v>
      </c>
      <c r="H84" s="31">
        <f t="shared" si="30"/>
        <v>96.522948539638392</v>
      </c>
    </row>
    <row r="85" spans="1:10" ht="22.5" customHeight="1">
      <c r="A85" s="16" t="s">
        <v>84</v>
      </c>
      <c r="B85" s="17" t="s">
        <v>85</v>
      </c>
      <c r="C85" s="75">
        <f>C46</f>
        <v>89185.900000000009</v>
      </c>
      <c r="D85" s="76">
        <f t="shared" ref="D85:F85" si="31">D46</f>
        <v>92385.4</v>
      </c>
      <c r="E85" s="77">
        <f t="shared" si="31"/>
        <v>90148</v>
      </c>
      <c r="F85" s="76">
        <f t="shared" si="31"/>
        <v>92385.4</v>
      </c>
      <c r="G85" s="76">
        <f t="shared" si="29"/>
        <v>2237.3999999999942</v>
      </c>
      <c r="H85" s="76">
        <f t="shared" si="30"/>
        <v>102.48191862270932</v>
      </c>
    </row>
    <row r="86" spans="1:10" ht="26.25" customHeight="1">
      <c r="A86" s="44" t="s">
        <v>78</v>
      </c>
      <c r="B86" s="27">
        <v>8011</v>
      </c>
      <c r="C86" s="78">
        <v>522.29999999999995</v>
      </c>
      <c r="D86" s="79">
        <f>F86</f>
        <v>558.9</v>
      </c>
      <c r="E86" s="80">
        <v>558.9</v>
      </c>
      <c r="F86" s="79">
        <f>269.7+289.2</f>
        <v>558.9</v>
      </c>
      <c r="G86" s="79">
        <f t="shared" si="29"/>
        <v>0</v>
      </c>
      <c r="H86" s="79">
        <f t="shared" si="30"/>
        <v>100</v>
      </c>
      <c r="I86" s="25"/>
      <c r="J86" s="25"/>
    </row>
    <row r="87" spans="1:10" ht="26.25" customHeight="1">
      <c r="A87" s="44" t="s">
        <v>80</v>
      </c>
      <c r="B87" s="27">
        <v>8012</v>
      </c>
      <c r="C87" s="78">
        <v>6167.7</v>
      </c>
      <c r="D87" s="79">
        <f>F87</f>
        <v>7702.1</v>
      </c>
      <c r="E87" s="80">
        <v>7702.1</v>
      </c>
      <c r="F87" s="79">
        <f>4455.5+3246.6</f>
        <v>7702.1</v>
      </c>
      <c r="G87" s="79">
        <f t="shared" si="29"/>
        <v>0</v>
      </c>
      <c r="H87" s="79">
        <f t="shared" si="30"/>
        <v>100</v>
      </c>
    </row>
    <row r="88" spans="1:10" ht="26.25" customHeight="1">
      <c r="A88" s="44" t="s">
        <v>82</v>
      </c>
      <c r="B88" s="27">
        <v>8013</v>
      </c>
      <c r="C88" s="78">
        <v>82495.899999999994</v>
      </c>
      <c r="D88" s="79">
        <f>F88</f>
        <v>84124.4</v>
      </c>
      <c r="E88" s="80">
        <v>81887</v>
      </c>
      <c r="F88" s="79">
        <f>40198.9+43925.5</f>
        <v>84124.4</v>
      </c>
      <c r="G88" s="79">
        <f t="shared" si="29"/>
        <v>2237.3999999999942</v>
      </c>
      <c r="H88" s="79">
        <f t="shared" si="30"/>
        <v>102.73230183057139</v>
      </c>
    </row>
    <row r="89" spans="1:10" ht="24.75" customHeight="1">
      <c r="A89" s="16" t="s">
        <v>17</v>
      </c>
      <c r="B89" s="17">
        <v>8020</v>
      </c>
      <c r="C89" s="75">
        <f t="shared" ref="C89" si="32">SUM(C90:C92)</f>
        <v>89185.9</v>
      </c>
      <c r="D89" s="76">
        <f t="shared" ref="D89:F89" si="33">SUM(D90:D92)</f>
        <v>92385.4</v>
      </c>
      <c r="E89" s="77">
        <f t="shared" si="33"/>
        <v>90148</v>
      </c>
      <c r="F89" s="76">
        <f t="shared" si="33"/>
        <v>92385.4</v>
      </c>
      <c r="G89" s="76">
        <f t="shared" si="29"/>
        <v>2237.3999999999942</v>
      </c>
      <c r="H89" s="76">
        <f t="shared" si="30"/>
        <v>102.48191862270932</v>
      </c>
    </row>
    <row r="90" spans="1:10" ht="26.25" customHeight="1">
      <c r="A90" s="44" t="s">
        <v>78</v>
      </c>
      <c r="B90" s="27">
        <v>8021</v>
      </c>
      <c r="C90" s="78">
        <v>522.29999999999995</v>
      </c>
      <c r="D90" s="79">
        <f>F90</f>
        <v>558.9</v>
      </c>
      <c r="E90" s="80">
        <v>558.9</v>
      </c>
      <c r="F90" s="79">
        <f>269.7+289.2</f>
        <v>558.9</v>
      </c>
      <c r="G90" s="79">
        <f t="shared" si="29"/>
        <v>0</v>
      </c>
      <c r="H90" s="79">
        <f t="shared" si="30"/>
        <v>100</v>
      </c>
    </row>
    <row r="91" spans="1:10" ht="24.75" customHeight="1">
      <c r="A91" s="44" t="s">
        <v>80</v>
      </c>
      <c r="B91" s="27">
        <v>8022</v>
      </c>
      <c r="C91" s="78">
        <v>6167.7</v>
      </c>
      <c r="D91" s="79">
        <f>F91</f>
        <v>7702.1</v>
      </c>
      <c r="E91" s="80">
        <v>7702.1</v>
      </c>
      <c r="F91" s="79">
        <f>4455.5+3246.6</f>
        <v>7702.1</v>
      </c>
      <c r="G91" s="79">
        <f t="shared" si="29"/>
        <v>0</v>
      </c>
      <c r="H91" s="79">
        <f t="shared" si="30"/>
        <v>100</v>
      </c>
    </row>
    <row r="92" spans="1:10" ht="27" customHeight="1">
      <c r="A92" s="44" t="s">
        <v>82</v>
      </c>
      <c r="B92" s="27">
        <v>8023</v>
      </c>
      <c r="C92" s="78">
        <v>82495.899999999994</v>
      </c>
      <c r="D92" s="79">
        <f>F92</f>
        <v>84124.4</v>
      </c>
      <c r="E92" s="80">
        <v>81887</v>
      </c>
      <c r="F92" s="79">
        <f>40198.9+43925.5</f>
        <v>84124.4</v>
      </c>
      <c r="G92" s="79">
        <f t="shared" si="29"/>
        <v>2237.3999999999942</v>
      </c>
      <c r="H92" s="79">
        <f t="shared" si="30"/>
        <v>102.73230183057139</v>
      </c>
    </row>
    <row r="93" spans="1:10" s="72" customFormat="1" ht="62.25" customHeight="1">
      <c r="A93" s="59" t="s">
        <v>86</v>
      </c>
      <c r="B93" s="65" t="s">
        <v>87</v>
      </c>
      <c r="C93" s="75">
        <f>(C89/C81)/6*1000</f>
        <v>20702.390900649953</v>
      </c>
      <c r="D93" s="76">
        <f t="shared" ref="D93:F93" si="34">(D89/D81)/3*1000</f>
        <v>42652.539242843952</v>
      </c>
      <c r="E93" s="77">
        <f t="shared" si="34"/>
        <v>40226.684515841145</v>
      </c>
      <c r="F93" s="76">
        <f t="shared" si="34"/>
        <v>42652.539242843952</v>
      </c>
      <c r="G93" s="76">
        <f t="shared" si="29"/>
        <v>2425.8547270028066</v>
      </c>
      <c r="H93" s="76">
        <f t="shared" si="30"/>
        <v>106.03046151130728</v>
      </c>
    </row>
    <row r="94" spans="1:10" ht="26.25" customHeight="1">
      <c r="A94" s="44" t="s">
        <v>78</v>
      </c>
      <c r="B94" s="27">
        <v>8031</v>
      </c>
      <c r="C94" s="78">
        <f>(C90/C82)/6*1000</f>
        <v>87050</v>
      </c>
      <c r="D94" s="79">
        <f t="shared" ref="D94:F96" si="35">(D90/D82)/6*1000</f>
        <v>93149.999999999985</v>
      </c>
      <c r="E94" s="80">
        <f t="shared" si="35"/>
        <v>93149.999999999985</v>
      </c>
      <c r="F94" s="79">
        <f t="shared" si="35"/>
        <v>93149.999999999985</v>
      </c>
      <c r="G94" s="79">
        <f t="shared" si="29"/>
        <v>0</v>
      </c>
      <c r="H94" s="79">
        <f t="shared" si="30"/>
        <v>100</v>
      </c>
    </row>
    <row r="95" spans="1:10" ht="29.25" customHeight="1">
      <c r="A95" s="44" t="s">
        <v>80</v>
      </c>
      <c r="B95" s="27">
        <v>8032</v>
      </c>
      <c r="C95" s="78">
        <f>(C91/C83)/6*1000</f>
        <v>38072.222222222226</v>
      </c>
      <c r="D95" s="79">
        <f t="shared" si="35"/>
        <v>47543.827160493835</v>
      </c>
      <c r="E95" s="80">
        <f t="shared" si="35"/>
        <v>47543.827160493835</v>
      </c>
      <c r="F95" s="79">
        <f t="shared" si="35"/>
        <v>47543.827160493835</v>
      </c>
      <c r="G95" s="79">
        <f>F95-E95</f>
        <v>0</v>
      </c>
      <c r="H95" s="79">
        <f t="shared" si="30"/>
        <v>100</v>
      </c>
    </row>
    <row r="96" spans="1:10" ht="27" customHeight="1">
      <c r="A96" s="44" t="s">
        <v>82</v>
      </c>
      <c r="B96" s="27">
        <v>8033</v>
      </c>
      <c r="C96" s="78">
        <f>(C92/C84)/6*1000</f>
        <v>19926.545893719805</v>
      </c>
      <c r="D96" s="79">
        <f t="shared" si="35"/>
        <v>20202.785782901057</v>
      </c>
      <c r="E96" s="80">
        <f t="shared" si="35"/>
        <v>18981.687528975428</v>
      </c>
      <c r="F96" s="79">
        <f t="shared" si="35"/>
        <v>20202.785782901057</v>
      </c>
      <c r="G96" s="79">
        <f t="shared" si="29"/>
        <v>1221.0982539256293</v>
      </c>
      <c r="H96" s="79">
        <f t="shared" si="30"/>
        <v>106.43303316452571</v>
      </c>
    </row>
    <row r="97" spans="1:8" s="72" customFormat="1" ht="39.75" customHeight="1">
      <c r="A97" s="81" t="s">
        <v>88</v>
      </c>
      <c r="B97" s="82"/>
      <c r="C97" s="83"/>
      <c r="D97" s="96"/>
      <c r="E97" s="96"/>
      <c r="F97" s="84"/>
      <c r="G97" s="97" t="s">
        <v>89</v>
      </c>
      <c r="H97" s="97"/>
    </row>
    <row r="98" spans="1:8" s="72" customFormat="1" ht="29.25" customHeight="1">
      <c r="A98" s="85" t="s">
        <v>90</v>
      </c>
      <c r="B98" s="86"/>
      <c r="C98" s="87"/>
      <c r="D98" s="98" t="s">
        <v>91</v>
      </c>
      <c r="E98" s="98"/>
      <c r="F98" s="88"/>
      <c r="G98" s="99" t="s">
        <v>92</v>
      </c>
      <c r="H98" s="99"/>
    </row>
    <row r="99" spans="1:8" s="72" customFormat="1">
      <c r="A99" s="89"/>
      <c r="C99" s="90"/>
      <c r="E99" s="91"/>
      <c r="F99" s="1"/>
      <c r="G99" s="1"/>
      <c r="H99" s="1"/>
    </row>
    <row r="100" spans="1:8" s="72" customFormat="1">
      <c r="A100" s="89"/>
      <c r="C100" s="90"/>
      <c r="E100" s="91"/>
      <c r="F100" s="1"/>
      <c r="G100" s="1"/>
      <c r="H100" s="1"/>
    </row>
    <row r="101" spans="1:8" s="72" customFormat="1">
      <c r="A101" s="89"/>
      <c r="C101" s="90"/>
      <c r="E101" s="91"/>
      <c r="F101" s="1"/>
      <c r="G101" s="1"/>
      <c r="H101" s="1"/>
    </row>
    <row r="102" spans="1:8" s="72" customFormat="1">
      <c r="A102" s="89"/>
      <c r="C102" s="90"/>
      <c r="E102" s="91"/>
      <c r="F102" s="1"/>
      <c r="G102" s="1"/>
      <c r="H102" s="1"/>
    </row>
    <row r="103" spans="1:8" s="72" customFormat="1">
      <c r="A103" s="89"/>
      <c r="C103" s="90"/>
      <c r="E103" s="91"/>
      <c r="F103" s="1"/>
      <c r="G103" s="1"/>
      <c r="H103" s="1"/>
    </row>
    <row r="104" spans="1:8" s="72" customFormat="1">
      <c r="A104" s="89"/>
      <c r="C104" s="90"/>
      <c r="E104" s="91"/>
      <c r="F104" s="1"/>
      <c r="G104" s="1"/>
      <c r="H104" s="1"/>
    </row>
    <row r="105" spans="1:8" s="72" customFormat="1">
      <c r="A105" s="89"/>
      <c r="C105" s="90"/>
      <c r="E105" s="91"/>
      <c r="F105" s="1"/>
      <c r="G105" s="1"/>
      <c r="H105" s="1"/>
    </row>
    <row r="106" spans="1:8" s="72" customFormat="1">
      <c r="A106" s="89"/>
      <c r="C106" s="90"/>
      <c r="E106" s="91"/>
      <c r="F106" s="1"/>
      <c r="G106" s="1"/>
      <c r="H106" s="1"/>
    </row>
    <row r="107" spans="1:8" s="72" customFormat="1">
      <c r="A107" s="89"/>
      <c r="C107" s="90"/>
      <c r="E107" s="91"/>
      <c r="F107" s="1"/>
      <c r="G107" s="1"/>
      <c r="H107" s="1"/>
    </row>
    <row r="108" spans="1:8" s="72" customFormat="1">
      <c r="A108" s="89"/>
      <c r="C108" s="90"/>
      <c r="E108" s="91"/>
      <c r="F108" s="1"/>
      <c r="G108" s="1"/>
      <c r="H108" s="1"/>
    </row>
    <row r="109" spans="1:8" s="72" customFormat="1">
      <c r="A109" s="89"/>
      <c r="C109" s="90"/>
      <c r="E109" s="91"/>
      <c r="F109" s="1"/>
      <c r="G109" s="1"/>
      <c r="H109" s="1"/>
    </row>
    <row r="110" spans="1:8" s="72" customFormat="1">
      <c r="A110" s="89"/>
      <c r="C110" s="90"/>
      <c r="E110" s="91"/>
      <c r="F110" s="1"/>
      <c r="G110" s="1"/>
      <c r="H110" s="1"/>
    </row>
    <row r="111" spans="1:8" s="72" customFormat="1">
      <c r="A111" s="89"/>
      <c r="C111" s="90"/>
      <c r="E111" s="91"/>
      <c r="F111" s="1"/>
      <c r="G111" s="1"/>
      <c r="H111" s="1"/>
    </row>
    <row r="112" spans="1:8" s="72" customFormat="1">
      <c r="A112" s="89"/>
      <c r="C112" s="90"/>
      <c r="E112" s="91"/>
      <c r="F112" s="1"/>
      <c r="G112" s="1"/>
      <c r="H112" s="1"/>
    </row>
    <row r="113" spans="1:8" s="72" customFormat="1">
      <c r="A113" s="89"/>
      <c r="C113" s="90"/>
      <c r="E113" s="91"/>
      <c r="F113" s="1"/>
      <c r="G113" s="1"/>
      <c r="H113" s="1"/>
    </row>
    <row r="114" spans="1:8" s="72" customFormat="1">
      <c r="A114" s="89"/>
      <c r="C114" s="90"/>
      <c r="E114" s="91"/>
      <c r="F114" s="1"/>
      <c r="G114" s="1"/>
      <c r="H114" s="1"/>
    </row>
    <row r="115" spans="1:8" s="72" customFormat="1">
      <c r="A115" s="89"/>
      <c r="C115" s="90"/>
      <c r="E115" s="91"/>
      <c r="F115" s="1"/>
      <c r="G115" s="1"/>
      <c r="H115" s="1"/>
    </row>
    <row r="116" spans="1:8" s="72" customFormat="1">
      <c r="A116" s="89"/>
      <c r="C116" s="90"/>
      <c r="E116" s="91"/>
      <c r="F116" s="1"/>
      <c r="G116" s="1"/>
      <c r="H116" s="1"/>
    </row>
    <row r="117" spans="1:8" s="72" customFormat="1">
      <c r="A117" s="89"/>
      <c r="C117" s="90"/>
      <c r="E117" s="91"/>
      <c r="F117" s="1"/>
      <c r="G117" s="1"/>
      <c r="H117" s="1"/>
    </row>
    <row r="118" spans="1:8" s="72" customFormat="1">
      <c r="A118" s="89"/>
      <c r="C118" s="90"/>
      <c r="E118" s="91"/>
      <c r="F118" s="1"/>
      <c r="G118" s="1"/>
      <c r="H118" s="1"/>
    </row>
    <row r="119" spans="1:8" s="72" customFormat="1">
      <c r="A119" s="89"/>
      <c r="C119" s="90"/>
      <c r="E119" s="91"/>
      <c r="F119" s="1"/>
      <c r="G119" s="1"/>
      <c r="H119" s="1"/>
    </row>
    <row r="120" spans="1:8" s="72" customFormat="1">
      <c r="A120" s="89"/>
      <c r="C120" s="90"/>
      <c r="E120" s="91"/>
      <c r="F120" s="1"/>
      <c r="G120" s="1"/>
      <c r="H120" s="1"/>
    </row>
    <row r="121" spans="1:8" s="72" customFormat="1">
      <c r="A121" s="89"/>
      <c r="C121" s="90"/>
      <c r="E121" s="91"/>
      <c r="F121" s="1"/>
      <c r="G121" s="1"/>
      <c r="H121" s="1"/>
    </row>
    <row r="122" spans="1:8" s="72" customFormat="1">
      <c r="A122" s="89"/>
      <c r="C122" s="90"/>
      <c r="E122" s="91"/>
      <c r="F122" s="1"/>
      <c r="G122" s="1"/>
      <c r="H122" s="1"/>
    </row>
    <row r="123" spans="1:8" s="72" customFormat="1">
      <c r="A123" s="89"/>
      <c r="C123" s="90"/>
      <c r="E123" s="91"/>
      <c r="F123" s="1"/>
      <c r="G123" s="1"/>
      <c r="H123" s="1"/>
    </row>
    <row r="124" spans="1:8" s="72" customFormat="1">
      <c r="A124" s="89"/>
      <c r="C124" s="90"/>
      <c r="E124" s="91"/>
      <c r="F124" s="1"/>
      <c r="G124" s="1"/>
      <c r="H124" s="1"/>
    </row>
    <row r="125" spans="1:8" s="72" customFormat="1">
      <c r="A125" s="89"/>
      <c r="C125" s="90"/>
      <c r="E125" s="91"/>
      <c r="F125" s="1"/>
      <c r="G125" s="1"/>
      <c r="H125" s="1"/>
    </row>
    <row r="126" spans="1:8" s="72" customFormat="1">
      <c r="A126" s="89"/>
      <c r="C126" s="90"/>
      <c r="E126" s="91"/>
      <c r="F126" s="1"/>
      <c r="G126" s="1"/>
      <c r="H126" s="1"/>
    </row>
    <row r="127" spans="1:8" s="72" customFormat="1">
      <c r="A127" s="89"/>
      <c r="C127" s="90"/>
      <c r="E127" s="91"/>
      <c r="F127" s="1"/>
      <c r="G127" s="1"/>
      <c r="H127" s="1"/>
    </row>
    <row r="128" spans="1:8" s="72" customFormat="1">
      <c r="A128" s="89"/>
      <c r="C128" s="90"/>
      <c r="E128" s="91"/>
      <c r="F128" s="1"/>
      <c r="G128" s="1"/>
      <c r="H128" s="1"/>
    </row>
    <row r="129" spans="1:8" s="72" customFormat="1">
      <c r="A129" s="89"/>
      <c r="C129" s="90"/>
      <c r="E129" s="91"/>
      <c r="F129" s="1"/>
      <c r="G129" s="1"/>
      <c r="H129" s="1"/>
    </row>
    <row r="130" spans="1:8" s="72" customFormat="1">
      <c r="A130" s="89"/>
      <c r="C130" s="90"/>
      <c r="E130" s="91"/>
      <c r="F130" s="1"/>
      <c r="G130" s="1"/>
      <c r="H130" s="1"/>
    </row>
    <row r="131" spans="1:8" s="72" customFormat="1">
      <c r="A131" s="89"/>
      <c r="C131" s="90"/>
      <c r="E131" s="91"/>
      <c r="F131" s="1"/>
      <c r="G131" s="1"/>
      <c r="H131" s="1"/>
    </row>
    <row r="132" spans="1:8" s="72" customFormat="1">
      <c r="A132" s="89"/>
      <c r="C132" s="90"/>
      <c r="E132" s="91"/>
      <c r="F132" s="1"/>
      <c r="G132" s="1"/>
      <c r="H132" s="1"/>
    </row>
    <row r="133" spans="1:8" s="72" customFormat="1">
      <c r="A133" s="89"/>
      <c r="C133" s="90"/>
      <c r="E133" s="91"/>
      <c r="F133" s="1"/>
      <c r="G133" s="1"/>
      <c r="H133" s="1"/>
    </row>
    <row r="134" spans="1:8" s="72" customFormat="1">
      <c r="A134" s="89"/>
      <c r="C134" s="90"/>
      <c r="E134" s="91"/>
      <c r="F134" s="1"/>
      <c r="G134" s="1"/>
      <c r="H134" s="1"/>
    </row>
    <row r="135" spans="1:8" s="72" customFormat="1">
      <c r="A135" s="89"/>
      <c r="C135" s="90"/>
      <c r="E135" s="91"/>
      <c r="F135" s="1"/>
      <c r="G135" s="1"/>
      <c r="H135" s="1"/>
    </row>
    <row r="136" spans="1:8" s="72" customFormat="1">
      <c r="A136" s="89"/>
      <c r="C136" s="90"/>
      <c r="E136" s="91"/>
      <c r="F136" s="1"/>
      <c r="G136" s="1"/>
      <c r="H136" s="1"/>
    </row>
    <row r="137" spans="1:8" s="72" customFormat="1">
      <c r="A137" s="89"/>
      <c r="C137" s="90"/>
      <c r="E137" s="91"/>
      <c r="F137" s="1"/>
      <c r="G137" s="1"/>
      <c r="H137" s="1"/>
    </row>
    <row r="138" spans="1:8" s="72" customFormat="1">
      <c r="A138" s="89"/>
      <c r="C138" s="90"/>
      <c r="E138" s="91"/>
      <c r="F138" s="1"/>
      <c r="G138" s="1"/>
      <c r="H138" s="1"/>
    </row>
    <row r="139" spans="1:8" s="72" customFormat="1">
      <c r="A139" s="89"/>
      <c r="C139" s="90"/>
      <c r="E139" s="91"/>
      <c r="F139" s="1"/>
      <c r="G139" s="1"/>
      <c r="H139" s="1"/>
    </row>
    <row r="140" spans="1:8" s="72" customFormat="1">
      <c r="A140" s="89"/>
      <c r="C140" s="90"/>
      <c r="E140" s="91"/>
      <c r="F140" s="1"/>
      <c r="G140" s="1"/>
      <c r="H140" s="1"/>
    </row>
    <row r="141" spans="1:8" s="72" customFormat="1">
      <c r="A141" s="89"/>
      <c r="C141" s="90"/>
      <c r="E141" s="91"/>
      <c r="F141" s="1"/>
      <c r="G141" s="1"/>
      <c r="H141" s="1"/>
    </row>
    <row r="142" spans="1:8" s="72" customFormat="1">
      <c r="A142" s="89"/>
      <c r="C142" s="90"/>
      <c r="E142" s="91"/>
      <c r="F142" s="1"/>
      <c r="G142" s="1"/>
      <c r="H142" s="1"/>
    </row>
    <row r="143" spans="1:8" s="72" customFormat="1">
      <c r="A143" s="89"/>
      <c r="C143" s="90"/>
      <c r="E143" s="91"/>
      <c r="F143" s="1"/>
      <c r="G143" s="1"/>
      <c r="H143" s="1"/>
    </row>
    <row r="144" spans="1:8" s="72" customFormat="1">
      <c r="A144" s="89"/>
      <c r="C144" s="90"/>
      <c r="E144" s="91"/>
      <c r="F144" s="1"/>
      <c r="G144" s="1"/>
      <c r="H144" s="1"/>
    </row>
    <row r="145" spans="1:8" s="72" customFormat="1">
      <c r="A145" s="89"/>
      <c r="C145" s="90"/>
      <c r="E145" s="91"/>
      <c r="F145" s="1"/>
      <c r="G145" s="1"/>
      <c r="H145" s="1"/>
    </row>
    <row r="146" spans="1:8" s="72" customFormat="1">
      <c r="A146" s="89"/>
      <c r="C146" s="90"/>
      <c r="E146" s="91"/>
      <c r="F146" s="1"/>
      <c r="G146" s="1"/>
      <c r="H146" s="1"/>
    </row>
    <row r="147" spans="1:8" s="72" customFormat="1">
      <c r="A147" s="89"/>
      <c r="C147" s="90"/>
      <c r="E147" s="91"/>
      <c r="F147" s="1"/>
      <c r="G147" s="1"/>
      <c r="H147" s="1"/>
    </row>
    <row r="148" spans="1:8" s="72" customFormat="1">
      <c r="A148" s="89"/>
      <c r="C148" s="90"/>
      <c r="E148" s="91"/>
      <c r="F148" s="1"/>
      <c r="G148" s="1"/>
      <c r="H148" s="1"/>
    </row>
    <row r="149" spans="1:8" s="72" customFormat="1">
      <c r="A149" s="89"/>
      <c r="C149" s="90"/>
      <c r="E149" s="91"/>
      <c r="F149" s="1"/>
      <c r="G149" s="1"/>
      <c r="H149" s="1"/>
    </row>
    <row r="150" spans="1:8" s="72" customFormat="1">
      <c r="A150" s="89"/>
      <c r="C150" s="90"/>
      <c r="E150" s="91"/>
      <c r="F150" s="1"/>
      <c r="G150" s="1"/>
      <c r="H150" s="1"/>
    </row>
    <row r="151" spans="1:8" s="72" customFormat="1">
      <c r="A151" s="89"/>
      <c r="C151" s="90"/>
      <c r="E151" s="91"/>
      <c r="F151" s="1"/>
      <c r="G151" s="1"/>
      <c r="H151" s="1"/>
    </row>
    <row r="152" spans="1:8" s="72" customFormat="1">
      <c r="A152" s="89"/>
      <c r="C152" s="90"/>
      <c r="E152" s="91"/>
      <c r="F152" s="1"/>
      <c r="G152" s="1"/>
      <c r="H152" s="1"/>
    </row>
    <row r="153" spans="1:8" s="72" customFormat="1">
      <c r="A153" s="89"/>
      <c r="C153" s="90"/>
      <c r="E153" s="91"/>
      <c r="F153" s="1"/>
      <c r="G153" s="1"/>
      <c r="H153" s="1"/>
    </row>
    <row r="154" spans="1:8" s="72" customFormat="1">
      <c r="A154" s="89"/>
      <c r="C154" s="90"/>
      <c r="E154" s="91"/>
      <c r="F154" s="1"/>
      <c r="G154" s="1"/>
      <c r="H154" s="1"/>
    </row>
    <row r="155" spans="1:8" s="72" customFormat="1">
      <c r="A155" s="89"/>
      <c r="C155" s="90"/>
      <c r="E155" s="91"/>
      <c r="F155" s="1"/>
      <c r="G155" s="1"/>
      <c r="H155" s="1"/>
    </row>
    <row r="156" spans="1:8" s="72" customFormat="1">
      <c r="A156" s="89"/>
      <c r="C156" s="90"/>
      <c r="E156" s="91"/>
      <c r="F156" s="1"/>
      <c r="G156" s="1"/>
      <c r="H156" s="1"/>
    </row>
    <row r="157" spans="1:8" s="72" customFormat="1">
      <c r="A157" s="89"/>
      <c r="C157" s="90"/>
      <c r="E157" s="91"/>
      <c r="F157" s="1"/>
      <c r="G157" s="1"/>
      <c r="H157" s="1"/>
    </row>
    <row r="158" spans="1:8" s="72" customFormat="1">
      <c r="A158" s="89"/>
      <c r="C158" s="90"/>
      <c r="E158" s="91"/>
      <c r="F158" s="1"/>
      <c r="G158" s="1"/>
      <c r="H158" s="1"/>
    </row>
    <row r="159" spans="1:8" s="72" customFormat="1">
      <c r="A159" s="89"/>
      <c r="C159" s="90"/>
      <c r="E159" s="91"/>
      <c r="F159" s="1"/>
      <c r="G159" s="1"/>
      <c r="H159" s="1"/>
    </row>
    <row r="160" spans="1:8" s="72" customFormat="1">
      <c r="A160" s="89"/>
      <c r="C160" s="90"/>
      <c r="E160" s="91"/>
      <c r="F160" s="1"/>
      <c r="G160" s="1"/>
      <c r="H160" s="1"/>
    </row>
    <row r="161" spans="1:8" s="72" customFormat="1">
      <c r="A161" s="89"/>
      <c r="C161" s="90"/>
      <c r="E161" s="91"/>
      <c r="F161" s="1"/>
      <c r="G161" s="1"/>
      <c r="H161" s="1"/>
    </row>
    <row r="162" spans="1:8" s="72" customFormat="1">
      <c r="A162" s="89"/>
      <c r="C162" s="90"/>
      <c r="E162" s="91"/>
      <c r="F162" s="1"/>
      <c r="G162" s="1"/>
      <c r="H162" s="1"/>
    </row>
    <row r="163" spans="1:8" s="72" customFormat="1">
      <c r="A163" s="89"/>
      <c r="C163" s="90"/>
      <c r="E163" s="91"/>
      <c r="F163" s="1"/>
      <c r="G163" s="1"/>
      <c r="H163" s="1"/>
    </row>
    <row r="164" spans="1:8" s="72" customFormat="1">
      <c r="A164" s="89"/>
      <c r="C164" s="90"/>
      <c r="E164" s="91"/>
      <c r="F164" s="1"/>
      <c r="G164" s="1"/>
      <c r="H164" s="1"/>
    </row>
    <row r="165" spans="1:8" s="72" customFormat="1">
      <c r="A165" s="89"/>
      <c r="C165" s="90"/>
      <c r="E165" s="91"/>
      <c r="F165" s="1"/>
      <c r="G165" s="1"/>
      <c r="H165" s="1"/>
    </row>
    <row r="166" spans="1:8" s="72" customFormat="1">
      <c r="A166" s="89"/>
      <c r="C166" s="90"/>
      <c r="E166" s="91"/>
      <c r="F166" s="1"/>
      <c r="G166" s="1"/>
      <c r="H166" s="1"/>
    </row>
    <row r="167" spans="1:8" s="72" customFormat="1">
      <c r="A167" s="89"/>
      <c r="C167" s="90"/>
      <c r="E167" s="91"/>
      <c r="F167" s="1"/>
      <c r="G167" s="1"/>
      <c r="H167" s="1"/>
    </row>
    <row r="168" spans="1:8" s="72" customFormat="1">
      <c r="A168" s="89"/>
      <c r="C168" s="90"/>
      <c r="E168" s="91"/>
      <c r="F168" s="1"/>
      <c r="G168" s="1"/>
      <c r="H168" s="1"/>
    </row>
    <row r="169" spans="1:8" s="72" customFormat="1">
      <c r="A169" s="89"/>
      <c r="C169" s="90"/>
      <c r="E169" s="91"/>
      <c r="F169" s="1"/>
      <c r="G169" s="1"/>
      <c r="H169" s="1"/>
    </row>
    <row r="170" spans="1:8" s="72" customFormat="1">
      <c r="A170" s="89"/>
      <c r="C170" s="90"/>
      <c r="E170" s="91"/>
      <c r="F170" s="1"/>
      <c r="G170" s="1"/>
      <c r="H170" s="1"/>
    </row>
    <row r="171" spans="1:8" s="72" customFormat="1">
      <c r="A171" s="89"/>
      <c r="C171" s="90"/>
      <c r="E171" s="91"/>
      <c r="F171" s="1"/>
      <c r="G171" s="1"/>
      <c r="H171" s="1"/>
    </row>
    <row r="172" spans="1:8" s="72" customFormat="1">
      <c r="A172" s="89"/>
      <c r="C172" s="90"/>
      <c r="E172" s="91"/>
      <c r="F172" s="1"/>
      <c r="G172" s="1"/>
      <c r="H172" s="1"/>
    </row>
    <row r="173" spans="1:8" s="72" customFormat="1">
      <c r="A173" s="89"/>
      <c r="C173" s="90"/>
      <c r="E173" s="91"/>
      <c r="F173" s="1"/>
      <c r="G173" s="1"/>
      <c r="H173" s="1"/>
    </row>
    <row r="174" spans="1:8" s="72" customFormat="1">
      <c r="A174" s="89"/>
      <c r="C174" s="90"/>
      <c r="E174" s="91"/>
      <c r="F174" s="1"/>
      <c r="G174" s="1"/>
      <c r="H174" s="1"/>
    </row>
    <row r="175" spans="1:8" s="72" customFormat="1">
      <c r="A175" s="89"/>
      <c r="C175" s="90"/>
      <c r="E175" s="91"/>
      <c r="F175" s="1"/>
      <c r="G175" s="1"/>
      <c r="H175" s="1"/>
    </row>
    <row r="176" spans="1:8" s="72" customFormat="1">
      <c r="A176" s="89"/>
      <c r="C176" s="90"/>
      <c r="E176" s="91"/>
      <c r="F176" s="1"/>
      <c r="G176" s="1"/>
      <c r="H176" s="1"/>
    </row>
    <row r="177" spans="1:8" s="72" customFormat="1">
      <c r="A177" s="89"/>
      <c r="C177" s="90"/>
      <c r="E177" s="91"/>
      <c r="F177" s="1"/>
      <c r="G177" s="1"/>
      <c r="H177" s="1"/>
    </row>
    <row r="178" spans="1:8" s="72" customFormat="1">
      <c r="A178" s="89"/>
      <c r="C178" s="90"/>
      <c r="E178" s="91"/>
      <c r="F178" s="1"/>
      <c r="G178" s="1"/>
      <c r="H178" s="1"/>
    </row>
    <row r="179" spans="1:8" s="72" customFormat="1">
      <c r="A179" s="89"/>
      <c r="C179" s="90"/>
      <c r="E179" s="91"/>
      <c r="F179" s="1"/>
      <c r="G179" s="1"/>
      <c r="H179" s="1"/>
    </row>
    <row r="180" spans="1:8" s="72" customFormat="1">
      <c r="A180" s="89"/>
      <c r="C180" s="90"/>
      <c r="E180" s="91"/>
      <c r="F180" s="1"/>
      <c r="G180" s="1"/>
      <c r="H180" s="1"/>
    </row>
    <row r="181" spans="1:8" s="72" customFormat="1">
      <c r="A181" s="89"/>
      <c r="C181" s="90"/>
      <c r="E181" s="91"/>
      <c r="F181" s="1"/>
      <c r="G181" s="1"/>
      <c r="H181" s="1"/>
    </row>
    <row r="182" spans="1:8" s="72" customFormat="1">
      <c r="A182" s="89"/>
      <c r="C182" s="90"/>
      <c r="E182" s="91"/>
      <c r="F182" s="1"/>
      <c r="G182" s="1"/>
      <c r="H182" s="1"/>
    </row>
    <row r="183" spans="1:8" s="72" customFormat="1">
      <c r="A183" s="89"/>
      <c r="C183" s="90"/>
      <c r="E183" s="91"/>
      <c r="F183" s="1"/>
      <c r="G183" s="1"/>
      <c r="H183" s="1"/>
    </row>
    <row r="184" spans="1:8" s="72" customFormat="1">
      <c r="A184" s="89"/>
      <c r="C184" s="90"/>
      <c r="E184" s="91"/>
      <c r="F184" s="1"/>
      <c r="G184" s="1"/>
      <c r="H184" s="1"/>
    </row>
    <row r="185" spans="1:8" s="72" customFormat="1">
      <c r="A185" s="89"/>
      <c r="C185" s="90"/>
      <c r="E185" s="91"/>
      <c r="F185" s="1"/>
      <c r="G185" s="1"/>
      <c r="H185" s="1"/>
    </row>
    <row r="186" spans="1:8" s="72" customFormat="1">
      <c r="A186" s="89"/>
      <c r="C186" s="90"/>
      <c r="E186" s="91"/>
      <c r="F186" s="1"/>
      <c r="G186" s="1"/>
      <c r="H186" s="1"/>
    </row>
    <row r="187" spans="1:8" s="72" customFormat="1">
      <c r="A187" s="89"/>
      <c r="C187" s="90"/>
      <c r="E187" s="91"/>
      <c r="F187" s="1"/>
      <c r="G187" s="1"/>
      <c r="H187" s="1"/>
    </row>
    <row r="188" spans="1:8" s="72" customFormat="1">
      <c r="A188" s="89"/>
      <c r="C188" s="90"/>
      <c r="E188" s="91"/>
      <c r="F188" s="1"/>
      <c r="G188" s="1"/>
      <c r="H188" s="1"/>
    </row>
    <row r="189" spans="1:8" s="72" customFormat="1">
      <c r="A189" s="89"/>
      <c r="C189" s="90"/>
      <c r="E189" s="91"/>
      <c r="F189" s="1"/>
      <c r="G189" s="1"/>
      <c r="H189" s="1"/>
    </row>
    <row r="190" spans="1:8" s="72" customFormat="1">
      <c r="A190" s="89"/>
      <c r="C190" s="90"/>
      <c r="E190" s="91"/>
      <c r="F190" s="1"/>
      <c r="G190" s="1"/>
      <c r="H190" s="1"/>
    </row>
    <row r="191" spans="1:8" s="72" customFormat="1">
      <c r="A191" s="89"/>
      <c r="C191" s="90"/>
      <c r="E191" s="91"/>
      <c r="F191" s="1"/>
      <c r="G191" s="1"/>
      <c r="H191" s="1"/>
    </row>
    <row r="192" spans="1:8" s="72" customFormat="1">
      <c r="A192" s="89"/>
      <c r="C192" s="90"/>
      <c r="E192" s="91"/>
      <c r="F192" s="1"/>
      <c r="G192" s="1"/>
      <c r="H192" s="1"/>
    </row>
    <row r="193" spans="1:8" s="72" customFormat="1">
      <c r="A193" s="89"/>
      <c r="C193" s="90"/>
      <c r="E193" s="91"/>
      <c r="F193" s="1"/>
      <c r="G193" s="1"/>
      <c r="H193" s="1"/>
    </row>
    <row r="194" spans="1:8" s="72" customFormat="1">
      <c r="A194" s="89"/>
      <c r="C194" s="90"/>
      <c r="E194" s="91"/>
      <c r="F194" s="1"/>
      <c r="G194" s="1"/>
      <c r="H194" s="1"/>
    </row>
    <row r="195" spans="1:8" s="72" customFormat="1">
      <c r="A195" s="89"/>
      <c r="C195" s="90"/>
      <c r="E195" s="91"/>
      <c r="F195" s="1"/>
      <c r="G195" s="1"/>
      <c r="H195" s="1"/>
    </row>
    <row r="196" spans="1:8" s="72" customFormat="1">
      <c r="A196" s="89"/>
      <c r="C196" s="90"/>
      <c r="E196" s="91"/>
      <c r="F196" s="1"/>
      <c r="G196" s="1"/>
      <c r="H196" s="1"/>
    </row>
    <row r="197" spans="1:8" s="72" customFormat="1">
      <c r="A197" s="89"/>
      <c r="C197" s="90"/>
      <c r="E197" s="91"/>
      <c r="F197" s="1"/>
      <c r="G197" s="1"/>
      <c r="H197" s="1"/>
    </row>
    <row r="198" spans="1:8" s="72" customFormat="1">
      <c r="A198" s="89"/>
      <c r="C198" s="90"/>
      <c r="E198" s="91"/>
      <c r="F198" s="1"/>
      <c r="G198" s="1"/>
      <c r="H198" s="1"/>
    </row>
    <row r="199" spans="1:8" s="72" customFormat="1">
      <c r="A199" s="89"/>
      <c r="C199" s="90"/>
      <c r="E199" s="91"/>
      <c r="F199" s="1"/>
      <c r="G199" s="1"/>
      <c r="H199" s="1"/>
    </row>
    <row r="200" spans="1:8" s="72" customFormat="1">
      <c r="A200" s="89"/>
      <c r="C200" s="90"/>
      <c r="E200" s="91"/>
      <c r="F200" s="1"/>
      <c r="G200" s="1"/>
      <c r="H200" s="1"/>
    </row>
    <row r="201" spans="1:8" s="72" customFormat="1">
      <c r="A201" s="89"/>
      <c r="C201" s="90"/>
      <c r="E201" s="91"/>
      <c r="F201" s="1"/>
      <c r="G201" s="1"/>
      <c r="H201" s="1"/>
    </row>
    <row r="202" spans="1:8" s="72" customFormat="1">
      <c r="A202" s="89"/>
      <c r="C202" s="90"/>
      <c r="E202" s="91"/>
      <c r="F202" s="1"/>
      <c r="G202" s="1"/>
      <c r="H202" s="1"/>
    </row>
    <row r="203" spans="1:8" s="72" customFormat="1">
      <c r="A203" s="89"/>
      <c r="C203" s="90"/>
      <c r="E203" s="91"/>
      <c r="F203" s="1"/>
      <c r="G203" s="1"/>
      <c r="H203" s="1"/>
    </row>
    <row r="204" spans="1:8" s="72" customFormat="1">
      <c r="A204" s="89"/>
      <c r="C204" s="90"/>
      <c r="E204" s="91"/>
      <c r="F204" s="1"/>
      <c r="G204" s="1"/>
      <c r="H204" s="1"/>
    </row>
    <row r="205" spans="1:8" s="72" customFormat="1">
      <c r="A205" s="89"/>
      <c r="C205" s="90"/>
      <c r="E205" s="91"/>
      <c r="F205" s="1"/>
      <c r="G205" s="1"/>
      <c r="H205" s="1"/>
    </row>
    <row r="206" spans="1:8" s="72" customFormat="1">
      <c r="A206" s="89"/>
      <c r="C206" s="90"/>
      <c r="E206" s="91"/>
      <c r="F206" s="1"/>
      <c r="G206" s="1"/>
      <c r="H206" s="1"/>
    </row>
    <row r="207" spans="1:8" s="72" customFormat="1">
      <c r="A207" s="89"/>
      <c r="C207" s="90"/>
      <c r="E207" s="91"/>
      <c r="F207" s="1"/>
      <c r="G207" s="1"/>
      <c r="H207" s="1"/>
    </row>
    <row r="208" spans="1:8" s="72" customFormat="1">
      <c r="A208" s="89"/>
      <c r="C208" s="90"/>
      <c r="E208" s="91"/>
      <c r="F208" s="1"/>
      <c r="G208" s="1"/>
      <c r="H208" s="1"/>
    </row>
    <row r="209" spans="1:8" s="72" customFormat="1">
      <c r="A209" s="89"/>
      <c r="C209" s="90"/>
      <c r="E209" s="91"/>
      <c r="F209" s="1"/>
      <c r="G209" s="1"/>
      <c r="H209" s="1"/>
    </row>
    <row r="210" spans="1:8" s="72" customFormat="1">
      <c r="A210" s="89"/>
      <c r="C210" s="90"/>
      <c r="E210" s="91"/>
      <c r="F210" s="1"/>
      <c r="G210" s="1"/>
      <c r="H210" s="1"/>
    </row>
    <row r="211" spans="1:8" s="72" customFormat="1">
      <c r="A211" s="89"/>
      <c r="C211" s="90"/>
      <c r="E211" s="91"/>
      <c r="F211" s="1"/>
      <c r="G211" s="1"/>
      <c r="H211" s="1"/>
    </row>
    <row r="212" spans="1:8" s="72" customFormat="1">
      <c r="A212" s="89"/>
      <c r="C212" s="90"/>
      <c r="E212" s="91"/>
      <c r="F212" s="1"/>
      <c r="G212" s="1"/>
      <c r="H212" s="1"/>
    </row>
    <row r="213" spans="1:8" s="72" customFormat="1">
      <c r="A213" s="89"/>
      <c r="C213" s="90"/>
      <c r="E213" s="91"/>
      <c r="F213" s="1"/>
      <c r="G213" s="1"/>
      <c r="H213" s="1"/>
    </row>
    <row r="214" spans="1:8" s="72" customFormat="1">
      <c r="A214" s="89"/>
      <c r="C214" s="90"/>
      <c r="E214" s="91"/>
      <c r="F214" s="1"/>
      <c r="G214" s="1"/>
      <c r="H214" s="1"/>
    </row>
    <row r="215" spans="1:8" s="72" customFormat="1">
      <c r="A215" s="89"/>
      <c r="C215" s="90"/>
      <c r="E215" s="91"/>
      <c r="F215" s="1"/>
      <c r="G215" s="1"/>
      <c r="H215" s="1"/>
    </row>
    <row r="216" spans="1:8" s="72" customFormat="1">
      <c r="A216" s="89"/>
      <c r="C216" s="90"/>
      <c r="E216" s="91"/>
      <c r="F216" s="1"/>
      <c r="G216" s="1"/>
      <c r="H216" s="1"/>
    </row>
    <row r="217" spans="1:8" s="72" customFormat="1">
      <c r="A217" s="89"/>
      <c r="C217" s="90"/>
      <c r="E217" s="91"/>
      <c r="F217" s="1"/>
      <c r="G217" s="1"/>
      <c r="H217" s="1"/>
    </row>
    <row r="218" spans="1:8" s="72" customFormat="1">
      <c r="A218" s="89"/>
      <c r="C218" s="90"/>
      <c r="E218" s="91"/>
      <c r="F218" s="1"/>
      <c r="G218" s="1"/>
      <c r="H218" s="1"/>
    </row>
    <row r="219" spans="1:8" s="72" customFormat="1">
      <c r="A219" s="89"/>
      <c r="C219" s="90"/>
      <c r="E219" s="91"/>
      <c r="F219" s="1"/>
      <c r="G219" s="1"/>
      <c r="H219" s="1"/>
    </row>
    <row r="220" spans="1:8" s="72" customFormat="1">
      <c r="A220" s="89"/>
      <c r="C220" s="90"/>
      <c r="E220" s="91"/>
      <c r="F220" s="1"/>
      <c r="G220" s="1"/>
      <c r="H220" s="1"/>
    </row>
    <row r="221" spans="1:8" s="72" customFormat="1">
      <c r="A221" s="89"/>
      <c r="C221" s="90"/>
      <c r="E221" s="91"/>
      <c r="F221" s="1"/>
      <c r="G221" s="1"/>
      <c r="H221" s="1"/>
    </row>
    <row r="222" spans="1:8" s="72" customFormat="1">
      <c r="A222" s="89"/>
      <c r="C222" s="90"/>
      <c r="E222" s="91"/>
      <c r="F222" s="1"/>
      <c r="G222" s="1"/>
      <c r="H222" s="1"/>
    </row>
    <row r="223" spans="1:8" s="72" customFormat="1">
      <c r="A223" s="89"/>
      <c r="C223" s="90"/>
      <c r="E223" s="91"/>
      <c r="F223" s="1"/>
      <c r="G223" s="1"/>
      <c r="H223" s="1"/>
    </row>
    <row r="224" spans="1:8" s="72" customFormat="1">
      <c r="A224" s="89"/>
      <c r="C224" s="90"/>
      <c r="E224" s="91"/>
      <c r="F224" s="1"/>
      <c r="G224" s="1"/>
      <c r="H224" s="1"/>
    </row>
    <row r="225" spans="1:8" s="72" customFormat="1">
      <c r="A225" s="89"/>
      <c r="C225" s="90"/>
      <c r="E225" s="91"/>
      <c r="F225" s="1"/>
      <c r="G225" s="1"/>
      <c r="H225" s="1"/>
    </row>
    <row r="226" spans="1:8" s="72" customFormat="1">
      <c r="A226" s="89"/>
      <c r="C226" s="90"/>
      <c r="E226" s="91"/>
      <c r="F226" s="1"/>
      <c r="G226" s="1"/>
      <c r="H226" s="1"/>
    </row>
    <row r="227" spans="1:8" s="72" customFormat="1">
      <c r="A227" s="89"/>
      <c r="C227" s="90"/>
      <c r="E227" s="91"/>
      <c r="F227" s="1"/>
      <c r="G227" s="1"/>
      <c r="H227" s="1"/>
    </row>
    <row r="228" spans="1:8" s="72" customFormat="1">
      <c r="A228" s="89"/>
      <c r="C228" s="90"/>
      <c r="E228" s="91"/>
      <c r="F228" s="1"/>
      <c r="G228" s="1"/>
      <c r="H228" s="1"/>
    </row>
    <row r="229" spans="1:8" s="72" customFormat="1">
      <c r="A229" s="89"/>
      <c r="C229" s="90"/>
      <c r="E229" s="91"/>
      <c r="F229" s="1"/>
      <c r="G229" s="1"/>
      <c r="H229" s="1"/>
    </row>
    <row r="230" spans="1:8" s="72" customFormat="1">
      <c r="A230" s="89"/>
      <c r="C230" s="90"/>
      <c r="E230" s="91"/>
      <c r="F230" s="1"/>
      <c r="G230" s="1"/>
      <c r="H230" s="1"/>
    </row>
    <row r="231" spans="1:8" s="72" customFormat="1">
      <c r="A231" s="89"/>
      <c r="C231" s="90"/>
      <c r="E231" s="91"/>
      <c r="F231" s="1"/>
      <c r="G231" s="1"/>
      <c r="H231" s="1"/>
    </row>
    <row r="232" spans="1:8" s="72" customFormat="1">
      <c r="A232" s="89"/>
      <c r="C232" s="90"/>
      <c r="E232" s="91"/>
      <c r="F232" s="1"/>
      <c r="G232" s="1"/>
      <c r="H232" s="1"/>
    </row>
    <row r="233" spans="1:8" s="72" customFormat="1">
      <c r="A233" s="89"/>
      <c r="C233" s="90"/>
      <c r="E233" s="91"/>
      <c r="F233" s="1"/>
      <c r="G233" s="1"/>
      <c r="H233" s="1"/>
    </row>
    <row r="234" spans="1:8" s="72" customFormat="1">
      <c r="A234" s="89"/>
      <c r="C234" s="90"/>
      <c r="E234" s="91"/>
      <c r="F234" s="1"/>
      <c r="G234" s="1"/>
      <c r="H234" s="1"/>
    </row>
    <row r="235" spans="1:8" s="72" customFormat="1">
      <c r="A235" s="89"/>
      <c r="C235" s="90"/>
      <c r="E235" s="91"/>
      <c r="F235" s="1"/>
      <c r="G235" s="1"/>
      <c r="H235" s="1"/>
    </row>
    <row r="236" spans="1:8" s="72" customFormat="1">
      <c r="A236" s="89"/>
      <c r="C236" s="90"/>
      <c r="E236" s="91"/>
      <c r="F236" s="1"/>
      <c r="G236" s="1"/>
      <c r="H236" s="1"/>
    </row>
    <row r="237" spans="1:8" s="72" customFormat="1">
      <c r="A237" s="89"/>
      <c r="C237" s="90"/>
      <c r="E237" s="91"/>
      <c r="F237" s="1"/>
      <c r="G237" s="1"/>
      <c r="H237" s="1"/>
    </row>
    <row r="238" spans="1:8" s="72" customFormat="1">
      <c r="A238" s="89"/>
      <c r="C238" s="90"/>
      <c r="E238" s="91"/>
      <c r="F238" s="1"/>
      <c r="G238" s="1"/>
      <c r="H238" s="1"/>
    </row>
    <row r="239" spans="1:8" s="72" customFormat="1">
      <c r="A239" s="89"/>
      <c r="C239" s="90"/>
      <c r="E239" s="91"/>
      <c r="F239" s="1"/>
      <c r="G239" s="1"/>
      <c r="H239" s="1"/>
    </row>
    <row r="240" spans="1:8" s="72" customFormat="1">
      <c r="A240" s="89"/>
      <c r="C240" s="90"/>
      <c r="E240" s="91"/>
      <c r="F240" s="1"/>
      <c r="G240" s="1"/>
      <c r="H240" s="1"/>
    </row>
    <row r="241" spans="1:8" s="72" customFormat="1">
      <c r="A241" s="89"/>
      <c r="C241" s="90"/>
      <c r="E241" s="91"/>
      <c r="F241" s="1"/>
      <c r="G241" s="1"/>
      <c r="H241" s="1"/>
    </row>
    <row r="242" spans="1:8" s="72" customFormat="1">
      <c r="A242" s="89"/>
      <c r="C242" s="90"/>
      <c r="E242" s="91"/>
      <c r="F242" s="1"/>
      <c r="G242" s="1"/>
      <c r="H242" s="1"/>
    </row>
    <row r="243" spans="1:8" s="72" customFormat="1">
      <c r="A243" s="89"/>
      <c r="C243" s="90"/>
      <c r="E243" s="91"/>
      <c r="F243" s="1"/>
      <c r="G243" s="1"/>
      <c r="H243" s="1"/>
    </row>
    <row r="244" spans="1:8" s="72" customFormat="1">
      <c r="A244" s="89"/>
      <c r="C244" s="90"/>
      <c r="E244" s="91"/>
      <c r="F244" s="1"/>
      <c r="G244" s="1"/>
      <c r="H244" s="1"/>
    </row>
    <row r="245" spans="1:8" s="72" customFormat="1">
      <c r="A245" s="89"/>
      <c r="C245" s="90"/>
      <c r="E245" s="91"/>
      <c r="F245" s="1"/>
      <c r="G245" s="1"/>
      <c r="H245" s="1"/>
    </row>
    <row r="246" spans="1:8" s="72" customFormat="1">
      <c r="A246" s="89"/>
      <c r="C246" s="90"/>
      <c r="E246" s="91"/>
      <c r="F246" s="1"/>
      <c r="G246" s="1"/>
      <c r="H246" s="1"/>
    </row>
    <row r="247" spans="1:8" s="72" customFormat="1">
      <c r="A247" s="89"/>
      <c r="C247" s="90"/>
      <c r="E247" s="91"/>
      <c r="F247" s="1"/>
      <c r="G247" s="1"/>
      <c r="H247" s="1"/>
    </row>
    <row r="248" spans="1:8" s="72" customFormat="1">
      <c r="A248" s="89"/>
      <c r="C248" s="90"/>
      <c r="E248" s="91"/>
      <c r="F248" s="1"/>
      <c r="G248" s="1"/>
      <c r="H248" s="1"/>
    </row>
    <row r="249" spans="1:8" s="72" customFormat="1">
      <c r="A249" s="89"/>
      <c r="C249" s="90"/>
      <c r="E249" s="91"/>
      <c r="F249" s="1"/>
      <c r="G249" s="1"/>
      <c r="H249" s="1"/>
    </row>
  </sheetData>
  <mergeCells count="22">
    <mergeCell ref="A1:H1"/>
    <mergeCell ref="A2:H2"/>
    <mergeCell ref="A4:A5"/>
    <mergeCell ref="B4:B5"/>
    <mergeCell ref="C4:D4"/>
    <mergeCell ref="E4:H4"/>
    <mergeCell ref="A79:A80"/>
    <mergeCell ref="B79:B80"/>
    <mergeCell ref="C79:D79"/>
    <mergeCell ref="E79:E80"/>
    <mergeCell ref="F79:F80"/>
    <mergeCell ref="A7:H7"/>
    <mergeCell ref="A44:H44"/>
    <mergeCell ref="A51:H51"/>
    <mergeCell ref="A69:H69"/>
    <mergeCell ref="A78:H78"/>
    <mergeCell ref="G79:G80"/>
    <mergeCell ref="H79:H80"/>
    <mergeCell ref="D97:E97"/>
    <mergeCell ref="G97:H97"/>
    <mergeCell ref="D98:E98"/>
    <mergeCell ref="G98:H98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71" fitToHeight="6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2025-11-20T07:49:07Z</dcterms:created>
  <dcterms:modified xsi:type="dcterms:W3CDTF">2025-11-20T07:50:39Z</dcterms:modified>
</cp:coreProperties>
</file>